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825" windowWidth="15570" windowHeight="7470" tabRatio="645"/>
  </bookViews>
  <sheets>
    <sheet name="EmPower NY-Elec" sheetId="1" r:id="rId1"/>
    <sheet name="EmPower NY-Gas" sheetId="2" r:id="rId2"/>
    <sheet name="Home Perf w Energy Star-Elec" sheetId="3" r:id="rId3"/>
    <sheet name="Home Perf w Energy Star-Gas" sheetId="4" r:id="rId4"/>
    <sheet name="Assist. Home Perf w Energy-Elec" sheetId="5" r:id="rId5"/>
    <sheet name="Assist. Home Perf w Energy-Gas" sheetId="6" r:id="rId6"/>
    <sheet name="NY Energy Star Home-Elec" sheetId="7" r:id="rId7"/>
    <sheet name="NY Energy Star Home-Gas" sheetId="8" r:id="rId8"/>
    <sheet name="Asst. NY Energy Star Home-Elec" sheetId="9" r:id="rId9"/>
    <sheet name="Asst. NY Energy Star Home-Gas" sheetId="10" r:id="rId10"/>
    <sheet name="Statewide POS Lighting" sheetId="11" r:id="rId11"/>
    <sheet name="Master Metered Multifamily" sheetId="12" r:id="rId12"/>
    <sheet name="Multifamily Perf-Electric" sheetId="13" r:id="rId13"/>
    <sheet name="Low Inc Multifam Perf-Electric" sheetId="14" r:id="rId14"/>
    <sheet name="Multifam Perf-Gas" sheetId="15" r:id="rId15"/>
    <sheet name="Low Inc Multifam Perf-Gas" sheetId="16" r:id="rId16"/>
    <sheet name="Existing Facilities--Elec" sheetId="17" r:id="rId17"/>
    <sheet name="Existing Facilities-Gas" sheetId="18" r:id="rId18"/>
    <sheet name="Flex Tech" sheetId="19" r:id="rId19"/>
    <sheet name="Flex Tech-Gas" sheetId="20" r:id="rId20"/>
    <sheet name="IPEP Electric" sheetId="21" r:id="rId21"/>
    <sheet name="IPEP Gas" sheetId="22" r:id="rId22"/>
    <sheet name="New Cmml Bldg" sheetId="23" r:id="rId23"/>
    <sheet name="High Perf New Construction-Gas" sheetId="24" r:id="rId24"/>
    <sheet name="Agriculture" sheetId="25" r:id="rId25"/>
    <sheet name="Agriculture-Gas" sheetId="26" r:id="rId26"/>
    <sheet name="General Awareness" sheetId="27" r:id="rId27"/>
    <sheet name="Statewide &amp; Joint Evals" sheetId="28" r:id="rId28"/>
  </sheets>
  <definedNames>
    <definedName name="January_2012" localSheetId="25">'Agriculture-Gas'!$F$8:$AC$8</definedName>
    <definedName name="January_2012" localSheetId="5">'Assist. Home Perf w Energy-Gas'!$F$8:$AC$8</definedName>
    <definedName name="January_2012" localSheetId="9">'Asst. NY Energy Star Home-Gas'!$F$8:$AC$8</definedName>
    <definedName name="January_2012" localSheetId="1">'EmPower NY-Gas'!$F$8:$AC$8</definedName>
    <definedName name="January_2012" localSheetId="17">'Existing Facilities-Gas'!$F$8:$AC$8</definedName>
    <definedName name="January_2012" localSheetId="18">#REF!</definedName>
    <definedName name="January_2012" localSheetId="19">'Flex Tech-Gas'!$F$8:$AC$8</definedName>
    <definedName name="January_2012" localSheetId="26">#REF!</definedName>
    <definedName name="January_2012" localSheetId="23">'High Perf New Construction-Gas'!$F$8:$AC$8</definedName>
    <definedName name="January_2012" localSheetId="3">'Home Perf w Energy Star-Gas'!$F$8:$AC$8</definedName>
    <definedName name="January_2012" localSheetId="21">'IPEP Gas'!$F$8:$AC$8</definedName>
    <definedName name="January_2012" localSheetId="13">'Low Inc Multifam Perf-Electric'!$F$8:$AC$8</definedName>
    <definedName name="January_2012" localSheetId="11">'Master Metered Multifamily'!$F$8:$AC$8</definedName>
    <definedName name="January_2012" localSheetId="14">'Multifam Perf-Gas'!$F$8:$AC$8</definedName>
    <definedName name="January_2012" localSheetId="7">'NY Energy Star Home-Gas'!$F$8:$AC$8</definedName>
    <definedName name="January_2012">#REF!</definedName>
    <definedName name="_xlnm.Print_Area" localSheetId="24">Agriculture!$A$1:$B$85</definedName>
    <definedName name="_xlnm.Print_Area" localSheetId="25">'Agriculture-Gas'!$A$1:$B$85</definedName>
    <definedName name="_xlnm.Print_Area" localSheetId="4">'Assist. Home Perf w Energy-Elec'!$A$1:$B$85</definedName>
    <definedName name="_xlnm.Print_Area" localSheetId="5">'Assist. Home Perf w Energy-Gas'!$A$1:$B$85</definedName>
    <definedName name="_xlnm.Print_Area" localSheetId="8">'Asst. NY Energy Star Home-Elec'!$A$1:$B$85</definedName>
    <definedName name="_xlnm.Print_Area" localSheetId="9">'Asst. NY Energy Star Home-Gas'!$A$1:$B$85</definedName>
    <definedName name="_xlnm.Print_Area" localSheetId="0">'EmPower NY-Elec'!$A$1:$B$85</definedName>
    <definedName name="_xlnm.Print_Area" localSheetId="1">'EmPower NY-Gas'!$A$1:$B$85</definedName>
    <definedName name="_xlnm.Print_Area" localSheetId="16">'Existing Facilities--Elec'!$A$1:$B$85</definedName>
    <definedName name="_xlnm.Print_Area" localSheetId="17">'Existing Facilities-Gas'!$A$1:$B$85</definedName>
    <definedName name="_xlnm.Print_Area" localSheetId="18">'Flex Tech'!$A$1:$B$85</definedName>
    <definedName name="_xlnm.Print_Area" localSheetId="19">'Flex Tech-Gas'!$A$1:$B$86</definedName>
    <definedName name="_xlnm.Print_Area" localSheetId="26">'General Awareness'!$A$1:$B$85</definedName>
    <definedName name="_xlnm.Print_Area" localSheetId="23">'High Perf New Construction-Gas'!$A$1:$B$85</definedName>
    <definedName name="_xlnm.Print_Area" localSheetId="2">'Home Perf w Energy Star-Elec'!$A$1:$B$85</definedName>
    <definedName name="_xlnm.Print_Area" localSheetId="3">'Home Perf w Energy Star-Gas'!$A$1:$B$85</definedName>
    <definedName name="_xlnm.Print_Area" localSheetId="20">'IPEP Electric'!$A$1:$B$85</definedName>
    <definedName name="_xlnm.Print_Area" localSheetId="21">'IPEP Gas'!$A$1:$B$85</definedName>
    <definedName name="_xlnm.Print_Area" localSheetId="13">'Low Inc Multifam Perf-Electric'!$A$1:$B$85</definedName>
    <definedName name="_xlnm.Print_Area" localSheetId="15">'Low Inc Multifam Perf-Gas'!$A$1:$B$85</definedName>
    <definedName name="_xlnm.Print_Area" localSheetId="11">'Master Metered Multifamily'!$A$1:$B$85</definedName>
    <definedName name="_xlnm.Print_Area" localSheetId="14">'Multifam Perf-Gas'!$A$1:$B$85</definedName>
    <definedName name="_xlnm.Print_Area" localSheetId="12">'Multifamily Perf-Electric'!$A$1:$B$85</definedName>
    <definedName name="_xlnm.Print_Area" localSheetId="22">'New Cmml Bldg'!$A$1:$B$85</definedName>
    <definedName name="_xlnm.Print_Area" localSheetId="6">'NY Energy Star Home-Elec'!$A$1:$B$86</definedName>
    <definedName name="_xlnm.Print_Area" localSheetId="7">'NY Energy Star Home-Gas'!$A$1:$B$85</definedName>
    <definedName name="_xlnm.Print_Area" localSheetId="10">'Statewide POS Lighting'!$A$1:$B$85</definedName>
    <definedName name="Z_00D23E42_543D_436C_AA84_0A62465319D8_.wvu.PrintArea" localSheetId="24" hidden="1">Agriculture!$A$1:$B$85</definedName>
    <definedName name="Z_00D23E42_543D_436C_AA84_0A62465319D8_.wvu.PrintArea" localSheetId="25" hidden="1">'Agriculture-Gas'!$A$1:$B$85</definedName>
    <definedName name="Z_00D23E42_543D_436C_AA84_0A62465319D8_.wvu.PrintArea" localSheetId="4" hidden="1">'Assist. Home Perf w Energy-Elec'!$A$1:$B$85</definedName>
    <definedName name="Z_00D23E42_543D_436C_AA84_0A62465319D8_.wvu.PrintArea" localSheetId="5" hidden="1">'Assist. Home Perf w Energy-Gas'!$A$1:$B$85</definedName>
    <definedName name="Z_00D23E42_543D_436C_AA84_0A62465319D8_.wvu.PrintArea" localSheetId="8" hidden="1">'Asst. NY Energy Star Home-Elec'!$A$1:$B$85</definedName>
    <definedName name="Z_00D23E42_543D_436C_AA84_0A62465319D8_.wvu.PrintArea" localSheetId="9" hidden="1">'Asst. NY Energy Star Home-Gas'!$A$1:$B$85</definedName>
    <definedName name="Z_00D23E42_543D_436C_AA84_0A62465319D8_.wvu.PrintArea" localSheetId="0" hidden="1">'EmPower NY-Elec'!$A$1:$B$85</definedName>
    <definedName name="Z_00D23E42_543D_436C_AA84_0A62465319D8_.wvu.PrintArea" localSheetId="1" hidden="1">'EmPower NY-Gas'!$A$1:$B$85</definedName>
    <definedName name="Z_00D23E42_543D_436C_AA84_0A62465319D8_.wvu.PrintArea" localSheetId="16" hidden="1">'Existing Facilities--Elec'!$A$1:$B$85</definedName>
    <definedName name="Z_00D23E42_543D_436C_AA84_0A62465319D8_.wvu.PrintArea" localSheetId="17" hidden="1">'Existing Facilities-Gas'!$A$1:$B$85</definedName>
    <definedName name="Z_00D23E42_543D_436C_AA84_0A62465319D8_.wvu.PrintArea" localSheetId="18" hidden="1">'Flex Tech'!$A$1:$B$85</definedName>
    <definedName name="Z_00D23E42_543D_436C_AA84_0A62465319D8_.wvu.PrintArea" localSheetId="19" hidden="1">'Flex Tech-Gas'!$A$1:$B$86</definedName>
    <definedName name="Z_00D23E42_543D_436C_AA84_0A62465319D8_.wvu.PrintArea" localSheetId="26" hidden="1">'General Awareness'!$A$1:$B$85</definedName>
    <definedName name="Z_00D23E42_543D_436C_AA84_0A62465319D8_.wvu.PrintArea" localSheetId="23" hidden="1">'High Perf New Construction-Gas'!$A$1:$B$85</definedName>
    <definedName name="Z_00D23E42_543D_436C_AA84_0A62465319D8_.wvu.PrintArea" localSheetId="2" hidden="1">'Home Perf w Energy Star-Elec'!$A$1:$B$85</definedName>
    <definedName name="Z_00D23E42_543D_436C_AA84_0A62465319D8_.wvu.PrintArea" localSheetId="3" hidden="1">'Home Perf w Energy Star-Gas'!$A$1:$B$85</definedName>
    <definedName name="Z_00D23E42_543D_436C_AA84_0A62465319D8_.wvu.PrintArea" localSheetId="20" hidden="1">'IPEP Electric'!$A$1:$B$85</definedName>
    <definedName name="Z_00D23E42_543D_436C_AA84_0A62465319D8_.wvu.PrintArea" localSheetId="21" hidden="1">'IPEP Gas'!$A$1:$B$85</definedName>
    <definedName name="Z_00D23E42_543D_436C_AA84_0A62465319D8_.wvu.PrintArea" localSheetId="13" hidden="1">'Low Inc Multifam Perf-Electric'!$A$1:$B$85</definedName>
    <definedName name="Z_00D23E42_543D_436C_AA84_0A62465319D8_.wvu.PrintArea" localSheetId="15" hidden="1">'Low Inc Multifam Perf-Gas'!$A$1:$B$85</definedName>
    <definedName name="Z_00D23E42_543D_436C_AA84_0A62465319D8_.wvu.PrintArea" localSheetId="11" hidden="1">'Master Metered Multifamily'!$A$1:$B$85</definedName>
    <definedName name="Z_00D23E42_543D_436C_AA84_0A62465319D8_.wvu.PrintArea" localSheetId="14" hidden="1">'Multifam Perf-Gas'!$A$1:$B$85</definedName>
    <definedName name="Z_00D23E42_543D_436C_AA84_0A62465319D8_.wvu.PrintArea" localSheetId="12" hidden="1">'Multifamily Perf-Electric'!$A$1:$B$85</definedName>
    <definedName name="Z_00D23E42_543D_436C_AA84_0A62465319D8_.wvu.PrintArea" localSheetId="22" hidden="1">'New Cmml Bldg'!$A$1:$B$85</definedName>
    <definedName name="Z_00D23E42_543D_436C_AA84_0A62465319D8_.wvu.PrintArea" localSheetId="6" hidden="1">'NY Energy Star Home-Elec'!$A$1:$B$86</definedName>
    <definedName name="Z_00D23E42_543D_436C_AA84_0A62465319D8_.wvu.PrintArea" localSheetId="7" hidden="1">'NY Energy Star Home-Gas'!$A$1:$B$85</definedName>
    <definedName name="Z_00D23E42_543D_436C_AA84_0A62465319D8_.wvu.PrintArea" localSheetId="10" hidden="1">'Statewide POS Lighting'!$A$1:$B$85</definedName>
    <definedName name="Z_0E308286_4755_4646_9FAC_67091F8B0373_.wvu.PrintArea" localSheetId="24" hidden="1">Agriculture!$A$1:$B$85</definedName>
    <definedName name="Z_0E308286_4755_4646_9FAC_67091F8B0373_.wvu.PrintArea" localSheetId="25" hidden="1">'Agriculture-Gas'!$A$1:$B$85</definedName>
    <definedName name="Z_0E308286_4755_4646_9FAC_67091F8B0373_.wvu.PrintArea" localSheetId="4" hidden="1">'Assist. Home Perf w Energy-Elec'!$A$1:$B$85</definedName>
    <definedName name="Z_0E308286_4755_4646_9FAC_67091F8B0373_.wvu.PrintArea" localSheetId="5" hidden="1">'Assist. Home Perf w Energy-Gas'!$A$1:$B$85</definedName>
    <definedName name="Z_0E308286_4755_4646_9FAC_67091F8B0373_.wvu.PrintArea" localSheetId="8" hidden="1">'Asst. NY Energy Star Home-Elec'!$A$1:$B$85</definedName>
    <definedName name="Z_0E308286_4755_4646_9FAC_67091F8B0373_.wvu.PrintArea" localSheetId="9" hidden="1">'Asst. NY Energy Star Home-Gas'!$A$1:$B$85</definedName>
    <definedName name="Z_0E308286_4755_4646_9FAC_67091F8B0373_.wvu.PrintArea" localSheetId="0" hidden="1">'EmPower NY-Elec'!$A$1:$B$85</definedName>
    <definedName name="Z_0E308286_4755_4646_9FAC_67091F8B0373_.wvu.PrintArea" localSheetId="1" hidden="1">'EmPower NY-Gas'!$A$1:$B$85</definedName>
    <definedName name="Z_0E308286_4755_4646_9FAC_67091F8B0373_.wvu.PrintArea" localSheetId="16" hidden="1">'Existing Facilities--Elec'!$A$1:$B$85</definedName>
    <definedName name="Z_0E308286_4755_4646_9FAC_67091F8B0373_.wvu.PrintArea" localSheetId="17" hidden="1">'Existing Facilities-Gas'!$A$1:$B$85</definedName>
    <definedName name="Z_0E308286_4755_4646_9FAC_67091F8B0373_.wvu.PrintArea" localSheetId="18" hidden="1">'Flex Tech'!$A$1:$B$85</definedName>
    <definedName name="Z_0E308286_4755_4646_9FAC_67091F8B0373_.wvu.PrintArea" localSheetId="19" hidden="1">'Flex Tech-Gas'!$A$1:$B$86</definedName>
    <definedName name="Z_0E308286_4755_4646_9FAC_67091F8B0373_.wvu.PrintArea" localSheetId="26" hidden="1">'General Awareness'!$A$1:$B$85</definedName>
    <definedName name="Z_0E308286_4755_4646_9FAC_67091F8B0373_.wvu.PrintArea" localSheetId="23" hidden="1">'High Perf New Construction-Gas'!$A$1:$B$85</definedName>
    <definedName name="Z_0E308286_4755_4646_9FAC_67091F8B0373_.wvu.PrintArea" localSheetId="2" hidden="1">'Home Perf w Energy Star-Elec'!$A$1:$B$85</definedName>
    <definedName name="Z_0E308286_4755_4646_9FAC_67091F8B0373_.wvu.PrintArea" localSheetId="3" hidden="1">'Home Perf w Energy Star-Gas'!$A$1:$B$85</definedName>
    <definedName name="Z_0E308286_4755_4646_9FAC_67091F8B0373_.wvu.PrintArea" localSheetId="20" hidden="1">'IPEP Electric'!$A$1:$B$85</definedName>
    <definedName name="Z_0E308286_4755_4646_9FAC_67091F8B0373_.wvu.PrintArea" localSheetId="21" hidden="1">'IPEP Gas'!$A$1:$B$85</definedName>
    <definedName name="Z_0E308286_4755_4646_9FAC_67091F8B0373_.wvu.PrintArea" localSheetId="13" hidden="1">'Low Inc Multifam Perf-Electric'!$A$1:$B$85</definedName>
    <definedName name="Z_0E308286_4755_4646_9FAC_67091F8B0373_.wvu.PrintArea" localSheetId="15" hidden="1">'Low Inc Multifam Perf-Gas'!$A$1:$B$85</definedName>
    <definedName name="Z_0E308286_4755_4646_9FAC_67091F8B0373_.wvu.PrintArea" localSheetId="11" hidden="1">'Master Metered Multifamily'!$A$1:$B$85</definedName>
    <definedName name="Z_0E308286_4755_4646_9FAC_67091F8B0373_.wvu.PrintArea" localSheetId="14" hidden="1">'Multifam Perf-Gas'!$A$1:$B$85</definedName>
    <definedName name="Z_0E308286_4755_4646_9FAC_67091F8B0373_.wvu.PrintArea" localSheetId="12" hidden="1">'Multifamily Perf-Electric'!$A$1:$B$85</definedName>
    <definedName name="Z_0E308286_4755_4646_9FAC_67091F8B0373_.wvu.PrintArea" localSheetId="22" hidden="1">'New Cmml Bldg'!$A$1:$B$85</definedName>
    <definedName name="Z_0E308286_4755_4646_9FAC_67091F8B0373_.wvu.PrintArea" localSheetId="6" hidden="1">'NY Energy Star Home-Elec'!$A$1:$B$86</definedName>
    <definedName name="Z_0E308286_4755_4646_9FAC_67091F8B0373_.wvu.PrintArea" localSheetId="7" hidden="1">'NY Energy Star Home-Gas'!$A$1:$B$85</definedName>
    <definedName name="Z_0E308286_4755_4646_9FAC_67091F8B0373_.wvu.PrintArea" localSheetId="10" hidden="1">'Statewide POS Lighting'!$A$1:$B$85</definedName>
    <definedName name="Z_12A302A7_2028_4631_BA49_7420546C5656_.wvu.PrintArea" localSheetId="24" hidden="1">Agriculture!$A$1:$B$85</definedName>
    <definedName name="Z_12A302A7_2028_4631_BA49_7420546C5656_.wvu.PrintArea" localSheetId="25" hidden="1">'Agriculture-Gas'!$A$1:$B$85</definedName>
    <definedName name="Z_12A302A7_2028_4631_BA49_7420546C5656_.wvu.PrintArea" localSheetId="4" hidden="1">'Assist. Home Perf w Energy-Elec'!$A$1:$B$85</definedName>
    <definedName name="Z_12A302A7_2028_4631_BA49_7420546C5656_.wvu.PrintArea" localSheetId="5" hidden="1">'Assist. Home Perf w Energy-Gas'!$A$1:$B$85</definedName>
    <definedName name="Z_12A302A7_2028_4631_BA49_7420546C5656_.wvu.PrintArea" localSheetId="8" hidden="1">'Asst. NY Energy Star Home-Elec'!$A$1:$B$85</definedName>
    <definedName name="Z_12A302A7_2028_4631_BA49_7420546C5656_.wvu.PrintArea" localSheetId="9" hidden="1">'Asst. NY Energy Star Home-Gas'!$A$1:$B$85</definedName>
    <definedName name="Z_12A302A7_2028_4631_BA49_7420546C5656_.wvu.PrintArea" localSheetId="0" hidden="1">'EmPower NY-Elec'!$A$1:$B$85</definedName>
    <definedName name="Z_12A302A7_2028_4631_BA49_7420546C5656_.wvu.PrintArea" localSheetId="1" hidden="1">'EmPower NY-Gas'!$A$1:$B$85</definedName>
    <definedName name="Z_12A302A7_2028_4631_BA49_7420546C5656_.wvu.PrintArea" localSheetId="16" hidden="1">'Existing Facilities--Elec'!$A$1:$B$85</definedName>
    <definedName name="Z_12A302A7_2028_4631_BA49_7420546C5656_.wvu.PrintArea" localSheetId="17" hidden="1">'Existing Facilities-Gas'!$A$1:$B$85</definedName>
    <definedName name="Z_12A302A7_2028_4631_BA49_7420546C5656_.wvu.PrintArea" localSheetId="18" hidden="1">'Flex Tech'!$A$1:$B$85</definedName>
    <definedName name="Z_12A302A7_2028_4631_BA49_7420546C5656_.wvu.PrintArea" localSheetId="19" hidden="1">'Flex Tech-Gas'!$A$1:$B$86</definedName>
    <definedName name="Z_12A302A7_2028_4631_BA49_7420546C5656_.wvu.PrintArea" localSheetId="26" hidden="1">'General Awareness'!$A$1:$B$85</definedName>
    <definedName name="Z_12A302A7_2028_4631_BA49_7420546C5656_.wvu.PrintArea" localSheetId="23" hidden="1">'High Perf New Construction-Gas'!$A$1:$B$85</definedName>
    <definedName name="Z_12A302A7_2028_4631_BA49_7420546C5656_.wvu.PrintArea" localSheetId="2" hidden="1">'Home Perf w Energy Star-Elec'!$A$1:$B$85</definedName>
    <definedName name="Z_12A302A7_2028_4631_BA49_7420546C5656_.wvu.PrintArea" localSheetId="3" hidden="1">'Home Perf w Energy Star-Gas'!$A$1:$B$85</definedName>
    <definedName name="Z_12A302A7_2028_4631_BA49_7420546C5656_.wvu.PrintArea" localSheetId="20" hidden="1">'IPEP Electric'!$A$1:$B$85</definedName>
    <definedName name="Z_12A302A7_2028_4631_BA49_7420546C5656_.wvu.PrintArea" localSheetId="21" hidden="1">'IPEP Gas'!$A$1:$B$85</definedName>
    <definedName name="Z_12A302A7_2028_4631_BA49_7420546C5656_.wvu.PrintArea" localSheetId="13" hidden="1">'Low Inc Multifam Perf-Electric'!$A$1:$B$85</definedName>
    <definedName name="Z_12A302A7_2028_4631_BA49_7420546C5656_.wvu.PrintArea" localSheetId="15" hidden="1">'Low Inc Multifam Perf-Gas'!$A$1:$B$85</definedName>
    <definedName name="Z_12A302A7_2028_4631_BA49_7420546C5656_.wvu.PrintArea" localSheetId="11" hidden="1">'Master Metered Multifamily'!$A$1:$B$85</definedName>
    <definedName name="Z_12A302A7_2028_4631_BA49_7420546C5656_.wvu.PrintArea" localSheetId="14" hidden="1">'Multifam Perf-Gas'!$A$1:$B$85</definedName>
    <definedName name="Z_12A302A7_2028_4631_BA49_7420546C5656_.wvu.PrintArea" localSheetId="12" hidden="1">'Multifamily Perf-Electric'!$A$1:$B$85</definedName>
    <definedName name="Z_12A302A7_2028_4631_BA49_7420546C5656_.wvu.PrintArea" localSheetId="22" hidden="1">'New Cmml Bldg'!$A$1:$B$85</definedName>
    <definedName name="Z_12A302A7_2028_4631_BA49_7420546C5656_.wvu.PrintArea" localSheetId="6" hidden="1">'NY Energy Star Home-Elec'!$A$1:$B$86</definedName>
    <definedName name="Z_12A302A7_2028_4631_BA49_7420546C5656_.wvu.PrintArea" localSheetId="7" hidden="1">'NY Energy Star Home-Gas'!$A$1:$B$85</definedName>
    <definedName name="Z_12A302A7_2028_4631_BA49_7420546C5656_.wvu.PrintArea" localSheetId="10" hidden="1">'Statewide POS Lighting'!$A$1:$B$85</definedName>
    <definedName name="Z_1B126E91_5D7C_48F9_BBDD_0388BE9593D9_.wvu.PrintArea" localSheetId="24" hidden="1">Agriculture!$A$1:$B$85</definedName>
    <definedName name="Z_1B126E91_5D7C_48F9_BBDD_0388BE9593D9_.wvu.PrintArea" localSheetId="25" hidden="1">'Agriculture-Gas'!$A$1:$B$85</definedName>
    <definedName name="Z_1B126E91_5D7C_48F9_BBDD_0388BE9593D9_.wvu.PrintArea" localSheetId="4" hidden="1">'Assist. Home Perf w Energy-Elec'!$A$1:$B$85</definedName>
    <definedName name="Z_1B126E91_5D7C_48F9_BBDD_0388BE9593D9_.wvu.PrintArea" localSheetId="5" hidden="1">'Assist. Home Perf w Energy-Gas'!$A$1:$B$85</definedName>
    <definedName name="Z_1B126E91_5D7C_48F9_BBDD_0388BE9593D9_.wvu.PrintArea" localSheetId="8" hidden="1">'Asst. NY Energy Star Home-Elec'!$A$1:$B$85</definedName>
    <definedName name="Z_1B126E91_5D7C_48F9_BBDD_0388BE9593D9_.wvu.PrintArea" localSheetId="9" hidden="1">'Asst. NY Energy Star Home-Gas'!$A$1:$B$85</definedName>
    <definedName name="Z_1B126E91_5D7C_48F9_BBDD_0388BE9593D9_.wvu.PrintArea" localSheetId="0" hidden="1">'EmPower NY-Elec'!$A$1:$B$85</definedName>
    <definedName name="Z_1B126E91_5D7C_48F9_BBDD_0388BE9593D9_.wvu.PrintArea" localSheetId="1" hidden="1">'EmPower NY-Gas'!$A$1:$B$85</definedName>
    <definedName name="Z_1B126E91_5D7C_48F9_BBDD_0388BE9593D9_.wvu.PrintArea" localSheetId="16" hidden="1">'Existing Facilities--Elec'!$A$1:$AF$113</definedName>
    <definedName name="Z_1B126E91_5D7C_48F9_BBDD_0388BE9593D9_.wvu.PrintArea" localSheetId="17" hidden="1">'Existing Facilities-Gas'!$A$1:$B$85</definedName>
    <definedName name="Z_1B126E91_5D7C_48F9_BBDD_0388BE9593D9_.wvu.PrintArea" localSheetId="18" hidden="1">'Flex Tech'!$A$1:$AF$113</definedName>
    <definedName name="Z_1B126E91_5D7C_48F9_BBDD_0388BE9593D9_.wvu.PrintArea" localSheetId="19" hidden="1">'Flex Tech-Gas'!$A$1:$AE$112</definedName>
    <definedName name="Z_1B126E91_5D7C_48F9_BBDD_0388BE9593D9_.wvu.PrintArea" localSheetId="26" hidden="1">'General Awareness'!$A$1:$AF$113</definedName>
    <definedName name="Z_1B126E91_5D7C_48F9_BBDD_0388BE9593D9_.wvu.PrintArea" localSheetId="23" hidden="1">'High Perf New Construction-Gas'!$A$1:$B$85</definedName>
    <definedName name="Z_1B126E91_5D7C_48F9_BBDD_0388BE9593D9_.wvu.PrintArea" localSheetId="2" hidden="1">'Home Perf w Energy Star-Elec'!$A$1:$B$85</definedName>
    <definedName name="Z_1B126E91_5D7C_48F9_BBDD_0388BE9593D9_.wvu.PrintArea" localSheetId="3" hidden="1">'Home Perf w Energy Star-Gas'!$A$1:$B$85</definedName>
    <definedName name="Z_1B126E91_5D7C_48F9_BBDD_0388BE9593D9_.wvu.PrintArea" localSheetId="20" hidden="1">'IPEP Electric'!$A$1:$B$85</definedName>
    <definedName name="Z_1B126E91_5D7C_48F9_BBDD_0388BE9593D9_.wvu.PrintArea" localSheetId="21" hidden="1">'IPEP Gas'!$A$1:$B$85</definedName>
    <definedName name="Z_1B126E91_5D7C_48F9_BBDD_0388BE9593D9_.wvu.PrintArea" localSheetId="13" hidden="1">'Low Inc Multifam Perf-Electric'!$A$1:$B$85</definedName>
    <definedName name="Z_1B126E91_5D7C_48F9_BBDD_0388BE9593D9_.wvu.PrintArea" localSheetId="15" hidden="1">'Low Inc Multifam Perf-Gas'!$A$1:$B$85</definedName>
    <definedName name="Z_1B126E91_5D7C_48F9_BBDD_0388BE9593D9_.wvu.PrintArea" localSheetId="11" hidden="1">'Master Metered Multifamily'!$A$1:$B$85</definedName>
    <definedName name="Z_1B126E91_5D7C_48F9_BBDD_0388BE9593D9_.wvu.PrintArea" localSheetId="14" hidden="1">'Multifam Perf-Gas'!$A$1:$B$85</definedName>
    <definedName name="Z_1B126E91_5D7C_48F9_BBDD_0388BE9593D9_.wvu.PrintArea" localSheetId="12" hidden="1">'Multifamily Perf-Electric'!$A$1:$B$85</definedName>
    <definedName name="Z_1B126E91_5D7C_48F9_BBDD_0388BE9593D9_.wvu.PrintArea" localSheetId="22" hidden="1">'New Cmml Bldg'!$A$1:$B$85</definedName>
    <definedName name="Z_1B126E91_5D7C_48F9_BBDD_0388BE9593D9_.wvu.PrintArea" localSheetId="6" hidden="1">'NY Energy Star Home-Elec'!$A$1:$B$85</definedName>
    <definedName name="Z_1B126E91_5D7C_48F9_BBDD_0388BE9593D9_.wvu.PrintArea" localSheetId="7" hidden="1">'NY Energy Star Home-Gas'!$A$1:$B$85</definedName>
    <definedName name="Z_1B126E91_5D7C_48F9_BBDD_0388BE9593D9_.wvu.PrintArea" localSheetId="10" hidden="1">'Statewide POS Lighting'!$A$1:$B$85</definedName>
    <definedName name="Z_27AF950E_34D4_43EE_90A3_22B2AFD6D517_.wvu.PrintArea" localSheetId="24" hidden="1">Agriculture!$A$1:$B$85</definedName>
    <definedName name="Z_27AF950E_34D4_43EE_90A3_22B2AFD6D517_.wvu.PrintArea" localSheetId="25" hidden="1">'Agriculture-Gas'!$A$1:$B$85</definedName>
    <definedName name="Z_27AF950E_34D4_43EE_90A3_22B2AFD6D517_.wvu.PrintArea" localSheetId="4" hidden="1">'Assist. Home Perf w Energy-Elec'!$A$1:$B$85</definedName>
    <definedName name="Z_27AF950E_34D4_43EE_90A3_22B2AFD6D517_.wvu.PrintArea" localSheetId="5" hidden="1">'Assist. Home Perf w Energy-Gas'!$A$1:$B$85</definedName>
    <definedName name="Z_27AF950E_34D4_43EE_90A3_22B2AFD6D517_.wvu.PrintArea" localSheetId="8" hidden="1">'Asst. NY Energy Star Home-Elec'!$A$1:$B$85</definedName>
    <definedName name="Z_27AF950E_34D4_43EE_90A3_22B2AFD6D517_.wvu.PrintArea" localSheetId="9" hidden="1">'Asst. NY Energy Star Home-Gas'!$A$1:$B$85</definedName>
    <definedName name="Z_27AF950E_34D4_43EE_90A3_22B2AFD6D517_.wvu.PrintArea" localSheetId="0" hidden="1">'EmPower NY-Elec'!$A$1:$B$85</definedName>
    <definedName name="Z_27AF950E_34D4_43EE_90A3_22B2AFD6D517_.wvu.PrintArea" localSheetId="1" hidden="1">'EmPower NY-Gas'!$A$1:$B$85</definedName>
    <definedName name="Z_27AF950E_34D4_43EE_90A3_22B2AFD6D517_.wvu.PrintArea" localSheetId="16" hidden="1">'Existing Facilities--Elec'!$A$1:$AF$113</definedName>
    <definedName name="Z_27AF950E_34D4_43EE_90A3_22B2AFD6D517_.wvu.PrintArea" localSheetId="17" hidden="1">'Existing Facilities-Gas'!$A$1:$B$85</definedName>
    <definedName name="Z_27AF950E_34D4_43EE_90A3_22B2AFD6D517_.wvu.PrintArea" localSheetId="18" hidden="1">'Flex Tech'!$A$1:$AF$113</definedName>
    <definedName name="Z_27AF950E_34D4_43EE_90A3_22B2AFD6D517_.wvu.PrintArea" localSheetId="19" hidden="1">'Flex Tech-Gas'!$A$1:$AE$112</definedName>
    <definedName name="Z_27AF950E_34D4_43EE_90A3_22B2AFD6D517_.wvu.PrintArea" localSheetId="26" hidden="1">'General Awareness'!$A$1:$AF$113</definedName>
    <definedName name="Z_27AF950E_34D4_43EE_90A3_22B2AFD6D517_.wvu.PrintArea" localSheetId="23" hidden="1">'High Perf New Construction-Gas'!$A$1:$B$85</definedName>
    <definedName name="Z_27AF950E_34D4_43EE_90A3_22B2AFD6D517_.wvu.PrintArea" localSheetId="2" hidden="1">'Home Perf w Energy Star-Elec'!$A$1:$B$85</definedName>
    <definedName name="Z_27AF950E_34D4_43EE_90A3_22B2AFD6D517_.wvu.PrintArea" localSheetId="3" hidden="1">'Home Perf w Energy Star-Gas'!$A$1:$B$85</definedName>
    <definedName name="Z_27AF950E_34D4_43EE_90A3_22B2AFD6D517_.wvu.PrintArea" localSheetId="20" hidden="1">'IPEP Electric'!$A$1:$B$85</definedName>
    <definedName name="Z_27AF950E_34D4_43EE_90A3_22B2AFD6D517_.wvu.PrintArea" localSheetId="21" hidden="1">'IPEP Gas'!$A$1:$B$85</definedName>
    <definedName name="Z_27AF950E_34D4_43EE_90A3_22B2AFD6D517_.wvu.PrintArea" localSheetId="13" hidden="1">'Low Inc Multifam Perf-Electric'!$A$1:$B$85</definedName>
    <definedName name="Z_27AF950E_34D4_43EE_90A3_22B2AFD6D517_.wvu.PrintArea" localSheetId="15" hidden="1">'Low Inc Multifam Perf-Gas'!$A$1:$B$85</definedName>
    <definedName name="Z_27AF950E_34D4_43EE_90A3_22B2AFD6D517_.wvu.PrintArea" localSheetId="11" hidden="1">'Master Metered Multifamily'!$A$1:$B$85</definedName>
    <definedName name="Z_27AF950E_34D4_43EE_90A3_22B2AFD6D517_.wvu.PrintArea" localSheetId="14" hidden="1">'Multifam Perf-Gas'!$A$1:$B$85</definedName>
    <definedName name="Z_27AF950E_34D4_43EE_90A3_22B2AFD6D517_.wvu.PrintArea" localSheetId="12" hidden="1">'Multifamily Perf-Electric'!$A$1:$B$85</definedName>
    <definedName name="Z_27AF950E_34D4_43EE_90A3_22B2AFD6D517_.wvu.PrintArea" localSheetId="22" hidden="1">'New Cmml Bldg'!$A$1:$B$85</definedName>
    <definedName name="Z_27AF950E_34D4_43EE_90A3_22B2AFD6D517_.wvu.PrintArea" localSheetId="6" hidden="1">'NY Energy Star Home-Elec'!$A$1:$B$85</definedName>
    <definedName name="Z_27AF950E_34D4_43EE_90A3_22B2AFD6D517_.wvu.PrintArea" localSheetId="7" hidden="1">'NY Energy Star Home-Gas'!$A$1:$B$85</definedName>
    <definedName name="Z_27AF950E_34D4_43EE_90A3_22B2AFD6D517_.wvu.PrintArea" localSheetId="10" hidden="1">'Statewide POS Lighting'!$A$1:$B$85</definedName>
    <definedName name="Z_31AF93E1_8CA4_4E17_B4A7_D8D38F96FDDB_.wvu.PrintArea" localSheetId="24" hidden="1">Agriculture!$A$1:$B$85</definedName>
    <definedName name="Z_31AF93E1_8CA4_4E17_B4A7_D8D38F96FDDB_.wvu.PrintArea" localSheetId="25" hidden="1">'Agriculture-Gas'!$A$1:$B$85</definedName>
    <definedName name="Z_31AF93E1_8CA4_4E17_B4A7_D8D38F96FDDB_.wvu.PrintArea" localSheetId="4" hidden="1">'Assist. Home Perf w Energy-Elec'!$A$1:$B$85</definedName>
    <definedName name="Z_31AF93E1_8CA4_4E17_B4A7_D8D38F96FDDB_.wvu.PrintArea" localSheetId="5" hidden="1">'Assist. Home Perf w Energy-Gas'!$A$1:$B$85</definedName>
    <definedName name="Z_31AF93E1_8CA4_4E17_B4A7_D8D38F96FDDB_.wvu.PrintArea" localSheetId="8" hidden="1">'Asst. NY Energy Star Home-Elec'!$A$1:$B$85</definedName>
    <definedName name="Z_31AF93E1_8CA4_4E17_B4A7_D8D38F96FDDB_.wvu.PrintArea" localSheetId="9" hidden="1">'Asst. NY Energy Star Home-Gas'!$A$1:$B$85</definedName>
    <definedName name="Z_31AF93E1_8CA4_4E17_B4A7_D8D38F96FDDB_.wvu.PrintArea" localSheetId="0" hidden="1">'EmPower NY-Elec'!$A$1:$B$85</definedName>
    <definedName name="Z_31AF93E1_8CA4_4E17_B4A7_D8D38F96FDDB_.wvu.PrintArea" localSheetId="1" hidden="1">'EmPower NY-Gas'!$A$1:$B$85</definedName>
    <definedName name="Z_31AF93E1_8CA4_4E17_B4A7_D8D38F96FDDB_.wvu.PrintArea" localSheetId="16" hidden="1">'Existing Facilities--Elec'!$A$1:$B$85</definedName>
    <definedName name="Z_31AF93E1_8CA4_4E17_B4A7_D8D38F96FDDB_.wvu.PrintArea" localSheetId="17" hidden="1">'Existing Facilities-Gas'!$A$1:$B$85</definedName>
    <definedName name="Z_31AF93E1_8CA4_4E17_B4A7_D8D38F96FDDB_.wvu.PrintArea" localSheetId="18" hidden="1">'Flex Tech'!$A$1:$B$85</definedName>
    <definedName name="Z_31AF93E1_8CA4_4E17_B4A7_D8D38F96FDDB_.wvu.PrintArea" localSheetId="19" hidden="1">'Flex Tech-Gas'!$A$1:$B$86</definedName>
    <definedName name="Z_31AF93E1_8CA4_4E17_B4A7_D8D38F96FDDB_.wvu.PrintArea" localSheetId="26" hidden="1">'General Awareness'!$A$1:$B$85</definedName>
    <definedName name="Z_31AF93E1_8CA4_4E17_B4A7_D8D38F96FDDB_.wvu.PrintArea" localSheetId="23" hidden="1">'High Perf New Construction-Gas'!$A$1:$B$85</definedName>
    <definedName name="Z_31AF93E1_8CA4_4E17_B4A7_D8D38F96FDDB_.wvu.PrintArea" localSheetId="2" hidden="1">'Home Perf w Energy Star-Elec'!$A$1:$B$85</definedName>
    <definedName name="Z_31AF93E1_8CA4_4E17_B4A7_D8D38F96FDDB_.wvu.PrintArea" localSheetId="3" hidden="1">'Home Perf w Energy Star-Gas'!$A$1:$B$85</definedName>
    <definedName name="Z_31AF93E1_8CA4_4E17_B4A7_D8D38F96FDDB_.wvu.PrintArea" localSheetId="20" hidden="1">'IPEP Electric'!$A$1:$B$85</definedName>
    <definedName name="Z_31AF93E1_8CA4_4E17_B4A7_D8D38F96FDDB_.wvu.PrintArea" localSheetId="21" hidden="1">'IPEP Gas'!$A$1:$B$85</definedName>
    <definedName name="Z_31AF93E1_8CA4_4E17_B4A7_D8D38F96FDDB_.wvu.PrintArea" localSheetId="13" hidden="1">'Low Inc Multifam Perf-Electric'!$A$1:$B$85</definedName>
    <definedName name="Z_31AF93E1_8CA4_4E17_B4A7_D8D38F96FDDB_.wvu.PrintArea" localSheetId="15" hidden="1">'Low Inc Multifam Perf-Gas'!$A$1:$B$85</definedName>
    <definedName name="Z_31AF93E1_8CA4_4E17_B4A7_D8D38F96FDDB_.wvu.PrintArea" localSheetId="11" hidden="1">'Master Metered Multifamily'!$A$1:$B$85</definedName>
    <definedName name="Z_31AF93E1_8CA4_4E17_B4A7_D8D38F96FDDB_.wvu.PrintArea" localSheetId="14" hidden="1">'Multifam Perf-Gas'!$A$1:$B$85</definedName>
    <definedName name="Z_31AF93E1_8CA4_4E17_B4A7_D8D38F96FDDB_.wvu.PrintArea" localSheetId="12" hidden="1">'Multifamily Perf-Electric'!$A$1:$B$85</definedName>
    <definedName name="Z_31AF93E1_8CA4_4E17_B4A7_D8D38F96FDDB_.wvu.PrintArea" localSheetId="22" hidden="1">'New Cmml Bldg'!$A$1:$B$85</definedName>
    <definedName name="Z_31AF93E1_8CA4_4E17_B4A7_D8D38F96FDDB_.wvu.PrintArea" localSheetId="6" hidden="1">'NY Energy Star Home-Elec'!$A$1:$B$86</definedName>
    <definedName name="Z_31AF93E1_8CA4_4E17_B4A7_D8D38F96FDDB_.wvu.PrintArea" localSheetId="7" hidden="1">'NY Energy Star Home-Gas'!$A$1:$B$85</definedName>
    <definedName name="Z_31AF93E1_8CA4_4E17_B4A7_D8D38F96FDDB_.wvu.PrintArea" localSheetId="10" hidden="1">'Statewide POS Lighting'!$A$1:$B$85</definedName>
    <definedName name="Z_3B859112_1734_415C_A6AC_1274A5A54C33_.wvu.PrintArea" localSheetId="24" hidden="1">Agriculture!$A$1:$B$85</definedName>
    <definedName name="Z_3B859112_1734_415C_A6AC_1274A5A54C33_.wvu.PrintArea" localSheetId="25" hidden="1">'Agriculture-Gas'!$A$1:$B$85</definedName>
    <definedName name="Z_3B859112_1734_415C_A6AC_1274A5A54C33_.wvu.PrintArea" localSheetId="4" hidden="1">'Assist. Home Perf w Energy-Elec'!$A$1:$B$85</definedName>
    <definedName name="Z_3B859112_1734_415C_A6AC_1274A5A54C33_.wvu.PrintArea" localSheetId="5" hidden="1">'Assist. Home Perf w Energy-Gas'!$A$1:$B$85</definedName>
    <definedName name="Z_3B859112_1734_415C_A6AC_1274A5A54C33_.wvu.PrintArea" localSheetId="8" hidden="1">'Asst. NY Energy Star Home-Elec'!$A$1:$B$85</definedName>
    <definedName name="Z_3B859112_1734_415C_A6AC_1274A5A54C33_.wvu.PrintArea" localSheetId="9" hidden="1">'Asst. NY Energy Star Home-Gas'!$A$1:$B$85</definedName>
    <definedName name="Z_3B859112_1734_415C_A6AC_1274A5A54C33_.wvu.PrintArea" localSheetId="0" hidden="1">'EmPower NY-Elec'!$A$1:$B$85</definedName>
    <definedName name="Z_3B859112_1734_415C_A6AC_1274A5A54C33_.wvu.PrintArea" localSheetId="1" hidden="1">'EmPower NY-Gas'!$A$1:$B$85</definedName>
    <definedName name="Z_3B859112_1734_415C_A6AC_1274A5A54C33_.wvu.PrintArea" localSheetId="16" hidden="1">'Existing Facilities--Elec'!$A$1:$B$85</definedName>
    <definedName name="Z_3B859112_1734_415C_A6AC_1274A5A54C33_.wvu.PrintArea" localSheetId="17" hidden="1">'Existing Facilities-Gas'!$A$1:$B$85</definedName>
    <definedName name="Z_3B859112_1734_415C_A6AC_1274A5A54C33_.wvu.PrintArea" localSheetId="18" hidden="1">'Flex Tech'!$A$1:$B$85</definedName>
    <definedName name="Z_3B859112_1734_415C_A6AC_1274A5A54C33_.wvu.PrintArea" localSheetId="19" hidden="1">'Flex Tech-Gas'!$A$1:$B$85</definedName>
    <definedName name="Z_3B859112_1734_415C_A6AC_1274A5A54C33_.wvu.PrintArea" localSheetId="26" hidden="1">'General Awareness'!$A$1:$B$85</definedName>
    <definedName name="Z_3B859112_1734_415C_A6AC_1274A5A54C33_.wvu.PrintArea" localSheetId="23" hidden="1">'High Perf New Construction-Gas'!$A$1:$B$85</definedName>
    <definedName name="Z_3B859112_1734_415C_A6AC_1274A5A54C33_.wvu.PrintArea" localSheetId="2" hidden="1">'Home Perf w Energy Star-Elec'!$A$1:$B$85</definedName>
    <definedName name="Z_3B859112_1734_415C_A6AC_1274A5A54C33_.wvu.PrintArea" localSheetId="3" hidden="1">'Home Perf w Energy Star-Gas'!$A$1:$B$85</definedName>
    <definedName name="Z_3B859112_1734_415C_A6AC_1274A5A54C33_.wvu.PrintArea" localSheetId="20" hidden="1">'IPEP Electric'!$A$1:$B$85</definedName>
    <definedName name="Z_3B859112_1734_415C_A6AC_1274A5A54C33_.wvu.PrintArea" localSheetId="21" hidden="1">'IPEP Gas'!$A$1:$B$85</definedName>
    <definedName name="Z_3B859112_1734_415C_A6AC_1274A5A54C33_.wvu.PrintArea" localSheetId="13" hidden="1">'Low Inc Multifam Perf-Electric'!$A$1:$B$85</definedName>
    <definedName name="Z_3B859112_1734_415C_A6AC_1274A5A54C33_.wvu.PrintArea" localSheetId="15" hidden="1">'Low Inc Multifam Perf-Gas'!$A$1:$B$85</definedName>
    <definedName name="Z_3B859112_1734_415C_A6AC_1274A5A54C33_.wvu.PrintArea" localSheetId="11" hidden="1">'Master Metered Multifamily'!$A$1:$B$85</definedName>
    <definedName name="Z_3B859112_1734_415C_A6AC_1274A5A54C33_.wvu.PrintArea" localSheetId="14" hidden="1">'Multifam Perf-Gas'!$A$1:$B$85</definedName>
    <definedName name="Z_3B859112_1734_415C_A6AC_1274A5A54C33_.wvu.PrintArea" localSheetId="12" hidden="1">'Multifamily Perf-Electric'!$A$1:$B$85</definedName>
    <definedName name="Z_3B859112_1734_415C_A6AC_1274A5A54C33_.wvu.PrintArea" localSheetId="22" hidden="1">'New Cmml Bldg'!$A$1:$B$85</definedName>
    <definedName name="Z_3B859112_1734_415C_A6AC_1274A5A54C33_.wvu.PrintArea" localSheetId="6" hidden="1">'NY Energy Star Home-Elec'!$A$1:$B$85</definedName>
    <definedName name="Z_3B859112_1734_415C_A6AC_1274A5A54C33_.wvu.PrintArea" localSheetId="7" hidden="1">'NY Energy Star Home-Gas'!$A$1:$B$85</definedName>
    <definedName name="Z_3B859112_1734_415C_A6AC_1274A5A54C33_.wvu.PrintArea" localSheetId="10" hidden="1">'Statewide POS Lighting'!$A$1:$B$85</definedName>
    <definedName name="Z_4326A646_41C1_4C8C_9BBE_C00D4117E7D4_.wvu.PrintArea" localSheetId="24" hidden="1">Agriculture!$A$1:$B$85</definedName>
    <definedName name="Z_4326A646_41C1_4C8C_9BBE_C00D4117E7D4_.wvu.PrintArea" localSheetId="25" hidden="1">'Agriculture-Gas'!$A$1:$B$85</definedName>
    <definedName name="Z_4326A646_41C1_4C8C_9BBE_C00D4117E7D4_.wvu.PrintArea" localSheetId="4" hidden="1">'Assist. Home Perf w Energy-Elec'!$A$1:$B$85</definedName>
    <definedName name="Z_4326A646_41C1_4C8C_9BBE_C00D4117E7D4_.wvu.PrintArea" localSheetId="5" hidden="1">'Assist. Home Perf w Energy-Gas'!$A$1:$B$85</definedName>
    <definedName name="Z_4326A646_41C1_4C8C_9BBE_C00D4117E7D4_.wvu.PrintArea" localSheetId="8" hidden="1">'Asst. NY Energy Star Home-Elec'!$A$1:$B$85</definedName>
    <definedName name="Z_4326A646_41C1_4C8C_9BBE_C00D4117E7D4_.wvu.PrintArea" localSheetId="9" hidden="1">'Asst. NY Energy Star Home-Gas'!$A$1:$B$85</definedName>
    <definedName name="Z_4326A646_41C1_4C8C_9BBE_C00D4117E7D4_.wvu.PrintArea" localSheetId="0" hidden="1">'EmPower NY-Elec'!$A$1:$B$85</definedName>
    <definedName name="Z_4326A646_41C1_4C8C_9BBE_C00D4117E7D4_.wvu.PrintArea" localSheetId="1" hidden="1">'EmPower NY-Gas'!$A$1:$B$85</definedName>
    <definedName name="Z_4326A646_41C1_4C8C_9BBE_C00D4117E7D4_.wvu.PrintArea" localSheetId="16" hidden="1">'Existing Facilities--Elec'!$A$1:$B$85</definedName>
    <definedName name="Z_4326A646_41C1_4C8C_9BBE_C00D4117E7D4_.wvu.PrintArea" localSheetId="17" hidden="1">'Existing Facilities-Gas'!$A$1:$B$85</definedName>
    <definedName name="Z_4326A646_41C1_4C8C_9BBE_C00D4117E7D4_.wvu.PrintArea" localSheetId="18" hidden="1">'Flex Tech'!$A$1:$B$85</definedName>
    <definedName name="Z_4326A646_41C1_4C8C_9BBE_C00D4117E7D4_.wvu.PrintArea" localSheetId="19" hidden="1">'Flex Tech-Gas'!$A$1:$B$86</definedName>
    <definedName name="Z_4326A646_41C1_4C8C_9BBE_C00D4117E7D4_.wvu.PrintArea" localSheetId="26" hidden="1">'General Awareness'!$A$1:$B$85</definedName>
    <definedName name="Z_4326A646_41C1_4C8C_9BBE_C00D4117E7D4_.wvu.PrintArea" localSheetId="23" hidden="1">'High Perf New Construction-Gas'!$A$1:$B$85</definedName>
    <definedName name="Z_4326A646_41C1_4C8C_9BBE_C00D4117E7D4_.wvu.PrintArea" localSheetId="2" hidden="1">'Home Perf w Energy Star-Elec'!$A$1:$B$85</definedName>
    <definedName name="Z_4326A646_41C1_4C8C_9BBE_C00D4117E7D4_.wvu.PrintArea" localSheetId="3" hidden="1">'Home Perf w Energy Star-Gas'!$A$1:$B$85</definedName>
    <definedName name="Z_4326A646_41C1_4C8C_9BBE_C00D4117E7D4_.wvu.PrintArea" localSheetId="20" hidden="1">'IPEP Electric'!$A$1:$B$85</definedName>
    <definedName name="Z_4326A646_41C1_4C8C_9BBE_C00D4117E7D4_.wvu.PrintArea" localSheetId="21" hidden="1">'IPEP Gas'!$A$1:$B$85</definedName>
    <definedName name="Z_4326A646_41C1_4C8C_9BBE_C00D4117E7D4_.wvu.PrintArea" localSheetId="13" hidden="1">'Low Inc Multifam Perf-Electric'!$A$1:$B$85</definedName>
    <definedName name="Z_4326A646_41C1_4C8C_9BBE_C00D4117E7D4_.wvu.PrintArea" localSheetId="15" hidden="1">'Low Inc Multifam Perf-Gas'!$A$1:$B$85</definedName>
    <definedName name="Z_4326A646_41C1_4C8C_9BBE_C00D4117E7D4_.wvu.PrintArea" localSheetId="11" hidden="1">'Master Metered Multifamily'!$A$1:$B$85</definedName>
    <definedName name="Z_4326A646_41C1_4C8C_9BBE_C00D4117E7D4_.wvu.PrintArea" localSheetId="14" hidden="1">'Multifam Perf-Gas'!$A$1:$B$85</definedName>
    <definedName name="Z_4326A646_41C1_4C8C_9BBE_C00D4117E7D4_.wvu.PrintArea" localSheetId="12" hidden="1">'Multifamily Perf-Electric'!$A$1:$B$85</definedName>
    <definedName name="Z_4326A646_41C1_4C8C_9BBE_C00D4117E7D4_.wvu.PrintArea" localSheetId="22" hidden="1">'New Cmml Bldg'!$A$1:$B$85</definedName>
    <definedName name="Z_4326A646_41C1_4C8C_9BBE_C00D4117E7D4_.wvu.PrintArea" localSheetId="6" hidden="1">'NY Energy Star Home-Elec'!$A$1:$B$86</definedName>
    <definedName name="Z_4326A646_41C1_4C8C_9BBE_C00D4117E7D4_.wvu.PrintArea" localSheetId="7" hidden="1">'NY Energy Star Home-Gas'!$A$1:$B$85</definedName>
    <definedName name="Z_4326A646_41C1_4C8C_9BBE_C00D4117E7D4_.wvu.PrintArea" localSheetId="10" hidden="1">'Statewide POS Lighting'!$A$1:$B$85</definedName>
    <definedName name="Z_44FE27A4_BCF3_424E_9751_50FCAEF5ADEC_.wvu.PrintArea" localSheetId="24" hidden="1">Agriculture!$A$1:$B$85</definedName>
    <definedName name="Z_44FE27A4_BCF3_424E_9751_50FCAEF5ADEC_.wvu.PrintArea" localSheetId="25" hidden="1">'Agriculture-Gas'!$A$1:$B$85</definedName>
    <definedName name="Z_44FE27A4_BCF3_424E_9751_50FCAEF5ADEC_.wvu.PrintArea" localSheetId="4" hidden="1">'Assist. Home Perf w Energy-Elec'!$A$1:$B$85</definedName>
    <definedName name="Z_44FE27A4_BCF3_424E_9751_50FCAEF5ADEC_.wvu.PrintArea" localSheetId="5" hidden="1">'Assist. Home Perf w Energy-Gas'!$A$1:$B$85</definedName>
    <definedName name="Z_44FE27A4_BCF3_424E_9751_50FCAEF5ADEC_.wvu.PrintArea" localSheetId="8" hidden="1">'Asst. NY Energy Star Home-Elec'!$A$1:$B$85</definedName>
    <definedName name="Z_44FE27A4_BCF3_424E_9751_50FCAEF5ADEC_.wvu.PrintArea" localSheetId="9" hidden="1">'Asst. NY Energy Star Home-Gas'!$A$1:$B$85</definedName>
    <definedName name="Z_44FE27A4_BCF3_424E_9751_50FCAEF5ADEC_.wvu.PrintArea" localSheetId="0" hidden="1">'EmPower NY-Elec'!$A$1:$B$85</definedName>
    <definedName name="Z_44FE27A4_BCF3_424E_9751_50FCAEF5ADEC_.wvu.PrintArea" localSheetId="1" hidden="1">'EmPower NY-Gas'!$A$1:$B$85</definedName>
    <definedName name="Z_44FE27A4_BCF3_424E_9751_50FCAEF5ADEC_.wvu.PrintArea" localSheetId="16" hidden="1">'Existing Facilities--Elec'!$A$1:$B$85</definedName>
    <definedName name="Z_44FE27A4_BCF3_424E_9751_50FCAEF5ADEC_.wvu.PrintArea" localSheetId="17" hidden="1">'Existing Facilities-Gas'!$A$1:$B$85</definedName>
    <definedName name="Z_44FE27A4_BCF3_424E_9751_50FCAEF5ADEC_.wvu.PrintArea" localSheetId="18" hidden="1">'Flex Tech'!$A$1:$B$85</definedName>
    <definedName name="Z_44FE27A4_BCF3_424E_9751_50FCAEF5ADEC_.wvu.PrintArea" localSheetId="19" hidden="1">'Flex Tech-Gas'!$A$1:$B$86</definedName>
    <definedName name="Z_44FE27A4_BCF3_424E_9751_50FCAEF5ADEC_.wvu.PrintArea" localSheetId="26" hidden="1">'General Awareness'!$A$1:$B$85</definedName>
    <definedName name="Z_44FE27A4_BCF3_424E_9751_50FCAEF5ADEC_.wvu.PrintArea" localSheetId="23" hidden="1">'High Perf New Construction-Gas'!$A$1:$B$85</definedName>
    <definedName name="Z_44FE27A4_BCF3_424E_9751_50FCAEF5ADEC_.wvu.PrintArea" localSheetId="2" hidden="1">'Home Perf w Energy Star-Elec'!$A$1:$B$85</definedName>
    <definedName name="Z_44FE27A4_BCF3_424E_9751_50FCAEF5ADEC_.wvu.PrintArea" localSheetId="3" hidden="1">'Home Perf w Energy Star-Gas'!$A$1:$B$85</definedName>
    <definedName name="Z_44FE27A4_BCF3_424E_9751_50FCAEF5ADEC_.wvu.PrintArea" localSheetId="20" hidden="1">'IPEP Electric'!$A$1:$B$85</definedName>
    <definedName name="Z_44FE27A4_BCF3_424E_9751_50FCAEF5ADEC_.wvu.PrintArea" localSheetId="21" hidden="1">'IPEP Gas'!$A$1:$B$85</definedName>
    <definedName name="Z_44FE27A4_BCF3_424E_9751_50FCAEF5ADEC_.wvu.PrintArea" localSheetId="13" hidden="1">'Low Inc Multifam Perf-Electric'!$A$1:$B$85</definedName>
    <definedName name="Z_44FE27A4_BCF3_424E_9751_50FCAEF5ADEC_.wvu.PrintArea" localSheetId="15" hidden="1">'Low Inc Multifam Perf-Gas'!$A$1:$B$85</definedName>
    <definedName name="Z_44FE27A4_BCF3_424E_9751_50FCAEF5ADEC_.wvu.PrintArea" localSheetId="11" hidden="1">'Master Metered Multifamily'!$A$1:$B$85</definedName>
    <definedName name="Z_44FE27A4_BCF3_424E_9751_50FCAEF5ADEC_.wvu.PrintArea" localSheetId="14" hidden="1">'Multifam Perf-Gas'!$A$1:$B$85</definedName>
    <definedName name="Z_44FE27A4_BCF3_424E_9751_50FCAEF5ADEC_.wvu.PrintArea" localSheetId="12" hidden="1">'Multifamily Perf-Electric'!$A$1:$B$85</definedName>
    <definedName name="Z_44FE27A4_BCF3_424E_9751_50FCAEF5ADEC_.wvu.PrintArea" localSheetId="22" hidden="1">'New Cmml Bldg'!$A$1:$B$85</definedName>
    <definedName name="Z_44FE27A4_BCF3_424E_9751_50FCAEF5ADEC_.wvu.PrintArea" localSheetId="6" hidden="1">'NY Energy Star Home-Elec'!$A$1:$B$86</definedName>
    <definedName name="Z_44FE27A4_BCF3_424E_9751_50FCAEF5ADEC_.wvu.PrintArea" localSheetId="7" hidden="1">'NY Energy Star Home-Gas'!$A$1:$B$85</definedName>
    <definedName name="Z_44FE27A4_BCF3_424E_9751_50FCAEF5ADEC_.wvu.PrintArea" localSheetId="10" hidden="1">'Statewide POS Lighting'!$A$1:$B$85</definedName>
    <definedName name="Z_53921E1F_472A_4EBB_8ED2_B1728D33C14A_.wvu.PrintArea" localSheetId="24" hidden="1">Agriculture!$A$1:$B$85</definedName>
    <definedName name="Z_53921E1F_472A_4EBB_8ED2_B1728D33C14A_.wvu.PrintArea" localSheetId="25" hidden="1">'Agriculture-Gas'!$A$1:$B$85</definedName>
    <definedName name="Z_53921E1F_472A_4EBB_8ED2_B1728D33C14A_.wvu.PrintArea" localSheetId="4" hidden="1">'Assist. Home Perf w Energy-Elec'!$A$1:$B$85</definedName>
    <definedName name="Z_53921E1F_472A_4EBB_8ED2_B1728D33C14A_.wvu.PrintArea" localSheetId="5" hidden="1">'Assist. Home Perf w Energy-Gas'!$A$1:$B$85</definedName>
    <definedName name="Z_53921E1F_472A_4EBB_8ED2_B1728D33C14A_.wvu.PrintArea" localSheetId="8" hidden="1">'Asst. NY Energy Star Home-Elec'!$A$1:$B$85</definedName>
    <definedName name="Z_53921E1F_472A_4EBB_8ED2_B1728D33C14A_.wvu.PrintArea" localSheetId="9" hidden="1">'Asst. NY Energy Star Home-Gas'!$A$1:$B$85</definedName>
    <definedName name="Z_53921E1F_472A_4EBB_8ED2_B1728D33C14A_.wvu.PrintArea" localSheetId="0" hidden="1">'EmPower NY-Elec'!$A$1:$B$85</definedName>
    <definedName name="Z_53921E1F_472A_4EBB_8ED2_B1728D33C14A_.wvu.PrintArea" localSheetId="1" hidden="1">'EmPower NY-Gas'!$A$1:$B$85</definedName>
    <definedName name="Z_53921E1F_472A_4EBB_8ED2_B1728D33C14A_.wvu.PrintArea" localSheetId="16" hidden="1">'Existing Facilities--Elec'!$A$1:$B$85</definedName>
    <definedName name="Z_53921E1F_472A_4EBB_8ED2_B1728D33C14A_.wvu.PrintArea" localSheetId="17" hidden="1">'Existing Facilities-Gas'!$A$1:$B$85</definedName>
    <definedName name="Z_53921E1F_472A_4EBB_8ED2_B1728D33C14A_.wvu.PrintArea" localSheetId="18" hidden="1">'Flex Tech'!$A$1:$B$85</definedName>
    <definedName name="Z_53921E1F_472A_4EBB_8ED2_B1728D33C14A_.wvu.PrintArea" localSheetId="19" hidden="1">'Flex Tech-Gas'!$A$1:$B$86</definedName>
    <definedName name="Z_53921E1F_472A_4EBB_8ED2_B1728D33C14A_.wvu.PrintArea" localSheetId="26" hidden="1">'General Awareness'!$A$1:$B$85</definedName>
    <definedName name="Z_53921E1F_472A_4EBB_8ED2_B1728D33C14A_.wvu.PrintArea" localSheetId="23" hidden="1">'High Perf New Construction-Gas'!$A$1:$B$85</definedName>
    <definedName name="Z_53921E1F_472A_4EBB_8ED2_B1728D33C14A_.wvu.PrintArea" localSheetId="2" hidden="1">'Home Perf w Energy Star-Elec'!$A$1:$B$85</definedName>
    <definedName name="Z_53921E1F_472A_4EBB_8ED2_B1728D33C14A_.wvu.PrintArea" localSheetId="3" hidden="1">'Home Perf w Energy Star-Gas'!$A$1:$B$85</definedName>
    <definedName name="Z_53921E1F_472A_4EBB_8ED2_B1728D33C14A_.wvu.PrintArea" localSheetId="20" hidden="1">'IPEP Electric'!$A$1:$B$85</definedName>
    <definedName name="Z_53921E1F_472A_4EBB_8ED2_B1728D33C14A_.wvu.PrintArea" localSheetId="21" hidden="1">'IPEP Gas'!$A$1:$B$85</definedName>
    <definedName name="Z_53921E1F_472A_4EBB_8ED2_B1728D33C14A_.wvu.PrintArea" localSheetId="13" hidden="1">'Low Inc Multifam Perf-Electric'!$A$1:$B$85</definedName>
    <definedName name="Z_53921E1F_472A_4EBB_8ED2_B1728D33C14A_.wvu.PrintArea" localSheetId="15" hidden="1">'Low Inc Multifam Perf-Gas'!$A$1:$B$85</definedName>
    <definedName name="Z_53921E1F_472A_4EBB_8ED2_B1728D33C14A_.wvu.PrintArea" localSheetId="11" hidden="1">'Master Metered Multifamily'!$A$1:$B$85</definedName>
    <definedName name="Z_53921E1F_472A_4EBB_8ED2_B1728D33C14A_.wvu.PrintArea" localSheetId="14" hidden="1">'Multifam Perf-Gas'!$A$1:$B$85</definedName>
    <definedName name="Z_53921E1F_472A_4EBB_8ED2_B1728D33C14A_.wvu.PrintArea" localSheetId="12" hidden="1">'Multifamily Perf-Electric'!$A$1:$B$85</definedName>
    <definedName name="Z_53921E1F_472A_4EBB_8ED2_B1728D33C14A_.wvu.PrintArea" localSheetId="22" hidden="1">'New Cmml Bldg'!$A$1:$B$85</definedName>
    <definedName name="Z_53921E1F_472A_4EBB_8ED2_B1728D33C14A_.wvu.PrintArea" localSheetId="6" hidden="1">'NY Energy Star Home-Elec'!$A$1:$B$86</definedName>
    <definedName name="Z_53921E1F_472A_4EBB_8ED2_B1728D33C14A_.wvu.PrintArea" localSheetId="7" hidden="1">'NY Energy Star Home-Gas'!$A$1:$B$85</definedName>
    <definedName name="Z_53921E1F_472A_4EBB_8ED2_B1728D33C14A_.wvu.PrintArea" localSheetId="10" hidden="1">'Statewide POS Lighting'!$A$1:$B$85</definedName>
    <definedName name="Z_5DFF565F_BA81_4E50_A562_AD999975AB83_.wvu.PrintArea" localSheetId="24" hidden="1">Agriculture!$A$1:$B$85</definedName>
    <definedName name="Z_5DFF565F_BA81_4E50_A562_AD999975AB83_.wvu.PrintArea" localSheetId="25" hidden="1">'Agriculture-Gas'!$A$1:$B$85</definedName>
    <definedName name="Z_5DFF565F_BA81_4E50_A562_AD999975AB83_.wvu.PrintArea" localSheetId="4" hidden="1">'Assist. Home Perf w Energy-Elec'!$A$1:$B$85</definedName>
    <definedName name="Z_5DFF565F_BA81_4E50_A562_AD999975AB83_.wvu.PrintArea" localSheetId="5" hidden="1">'Assist. Home Perf w Energy-Gas'!$A$1:$B$85</definedName>
    <definedName name="Z_5DFF565F_BA81_4E50_A562_AD999975AB83_.wvu.PrintArea" localSheetId="8" hidden="1">'Asst. NY Energy Star Home-Elec'!$A$1:$B$85</definedName>
    <definedName name="Z_5DFF565F_BA81_4E50_A562_AD999975AB83_.wvu.PrintArea" localSheetId="9" hidden="1">'Asst. NY Energy Star Home-Gas'!$A$1:$B$85</definedName>
    <definedName name="Z_5DFF565F_BA81_4E50_A562_AD999975AB83_.wvu.PrintArea" localSheetId="0" hidden="1">'EmPower NY-Elec'!$A$1:$B$85</definedName>
    <definedName name="Z_5DFF565F_BA81_4E50_A562_AD999975AB83_.wvu.PrintArea" localSheetId="1" hidden="1">'EmPower NY-Gas'!$A$1:$B$85</definedName>
    <definedName name="Z_5DFF565F_BA81_4E50_A562_AD999975AB83_.wvu.PrintArea" localSheetId="16" hidden="1">'Existing Facilities--Elec'!$A$1:$AF$113</definedName>
    <definedName name="Z_5DFF565F_BA81_4E50_A562_AD999975AB83_.wvu.PrintArea" localSheetId="17" hidden="1">'Existing Facilities-Gas'!$A$1:$B$85</definedName>
    <definedName name="Z_5DFF565F_BA81_4E50_A562_AD999975AB83_.wvu.PrintArea" localSheetId="18" hidden="1">'Flex Tech'!$A$1:$AF$113</definedName>
    <definedName name="Z_5DFF565F_BA81_4E50_A562_AD999975AB83_.wvu.PrintArea" localSheetId="19" hidden="1">'Flex Tech-Gas'!$A$1:$AE$112</definedName>
    <definedName name="Z_5DFF565F_BA81_4E50_A562_AD999975AB83_.wvu.PrintArea" localSheetId="26" hidden="1">'General Awareness'!$A$1:$AF$113</definedName>
    <definedName name="Z_5DFF565F_BA81_4E50_A562_AD999975AB83_.wvu.PrintArea" localSheetId="23" hidden="1">'High Perf New Construction-Gas'!$A$1:$B$85</definedName>
    <definedName name="Z_5DFF565F_BA81_4E50_A562_AD999975AB83_.wvu.PrintArea" localSheetId="2" hidden="1">'Home Perf w Energy Star-Elec'!$A$1:$B$85</definedName>
    <definedName name="Z_5DFF565F_BA81_4E50_A562_AD999975AB83_.wvu.PrintArea" localSheetId="3" hidden="1">'Home Perf w Energy Star-Gas'!$A$1:$B$85</definedName>
    <definedName name="Z_5DFF565F_BA81_4E50_A562_AD999975AB83_.wvu.PrintArea" localSheetId="20" hidden="1">'IPEP Electric'!$A$1:$B$85</definedName>
    <definedName name="Z_5DFF565F_BA81_4E50_A562_AD999975AB83_.wvu.PrintArea" localSheetId="21" hidden="1">'IPEP Gas'!$A$1:$B$85</definedName>
    <definedName name="Z_5DFF565F_BA81_4E50_A562_AD999975AB83_.wvu.PrintArea" localSheetId="13" hidden="1">'Low Inc Multifam Perf-Electric'!$A$1:$B$85</definedName>
    <definedName name="Z_5DFF565F_BA81_4E50_A562_AD999975AB83_.wvu.PrintArea" localSheetId="15" hidden="1">'Low Inc Multifam Perf-Gas'!$A$1:$B$85</definedName>
    <definedName name="Z_5DFF565F_BA81_4E50_A562_AD999975AB83_.wvu.PrintArea" localSheetId="11" hidden="1">'Master Metered Multifamily'!$A$1:$B$85</definedName>
    <definedName name="Z_5DFF565F_BA81_4E50_A562_AD999975AB83_.wvu.PrintArea" localSheetId="14" hidden="1">'Multifam Perf-Gas'!$A$1:$B$85</definedName>
    <definedName name="Z_5DFF565F_BA81_4E50_A562_AD999975AB83_.wvu.PrintArea" localSheetId="12" hidden="1">'Multifamily Perf-Electric'!$A$1:$B$85</definedName>
    <definedName name="Z_5DFF565F_BA81_4E50_A562_AD999975AB83_.wvu.PrintArea" localSheetId="22" hidden="1">'New Cmml Bldg'!$A$1:$B$85</definedName>
    <definedName name="Z_5DFF565F_BA81_4E50_A562_AD999975AB83_.wvu.PrintArea" localSheetId="6" hidden="1">'NY Energy Star Home-Elec'!$A$1:$B$85</definedName>
    <definedName name="Z_5DFF565F_BA81_4E50_A562_AD999975AB83_.wvu.PrintArea" localSheetId="7" hidden="1">'NY Energy Star Home-Gas'!$A$1:$B$85</definedName>
    <definedName name="Z_5DFF565F_BA81_4E50_A562_AD999975AB83_.wvu.PrintArea" localSheetId="10" hidden="1">'Statewide POS Lighting'!$A$1:$B$85</definedName>
    <definedName name="Z_906B59F4_57E3_44A2_8FFC_DC6E8BD2AF1F_.wvu.PrintArea" localSheetId="24" hidden="1">Agriculture!$A$1:$B$85</definedName>
    <definedName name="Z_906B59F4_57E3_44A2_8FFC_DC6E8BD2AF1F_.wvu.PrintArea" localSheetId="25" hidden="1">'Agriculture-Gas'!$A$1:$B$85</definedName>
    <definedName name="Z_906B59F4_57E3_44A2_8FFC_DC6E8BD2AF1F_.wvu.PrintArea" localSheetId="4" hidden="1">'Assist. Home Perf w Energy-Elec'!$A$1:$B$85</definedName>
    <definedName name="Z_906B59F4_57E3_44A2_8FFC_DC6E8BD2AF1F_.wvu.PrintArea" localSheetId="5" hidden="1">'Assist. Home Perf w Energy-Gas'!$A$1:$B$85</definedName>
    <definedName name="Z_906B59F4_57E3_44A2_8FFC_DC6E8BD2AF1F_.wvu.PrintArea" localSheetId="8" hidden="1">'Asst. NY Energy Star Home-Elec'!$A$1:$B$85</definedName>
    <definedName name="Z_906B59F4_57E3_44A2_8FFC_DC6E8BD2AF1F_.wvu.PrintArea" localSheetId="9" hidden="1">'Asst. NY Energy Star Home-Gas'!$A$1:$B$85</definedName>
    <definedName name="Z_906B59F4_57E3_44A2_8FFC_DC6E8BD2AF1F_.wvu.PrintArea" localSheetId="0" hidden="1">'EmPower NY-Elec'!$A$1:$B$85</definedName>
    <definedName name="Z_906B59F4_57E3_44A2_8FFC_DC6E8BD2AF1F_.wvu.PrintArea" localSheetId="1" hidden="1">'EmPower NY-Gas'!$A$1:$B$85</definedName>
    <definedName name="Z_906B59F4_57E3_44A2_8FFC_DC6E8BD2AF1F_.wvu.PrintArea" localSheetId="16" hidden="1">'Existing Facilities--Elec'!$A$1:$B$85</definedName>
    <definedName name="Z_906B59F4_57E3_44A2_8FFC_DC6E8BD2AF1F_.wvu.PrintArea" localSheetId="17" hidden="1">'Existing Facilities-Gas'!$A$1:$B$85</definedName>
    <definedName name="Z_906B59F4_57E3_44A2_8FFC_DC6E8BD2AF1F_.wvu.PrintArea" localSheetId="18" hidden="1">'Flex Tech'!$A$1:$B$85</definedName>
    <definedName name="Z_906B59F4_57E3_44A2_8FFC_DC6E8BD2AF1F_.wvu.PrintArea" localSheetId="19" hidden="1">'Flex Tech-Gas'!$A$1:$B$86</definedName>
    <definedName name="Z_906B59F4_57E3_44A2_8FFC_DC6E8BD2AF1F_.wvu.PrintArea" localSheetId="26" hidden="1">'General Awareness'!$A$1:$B$85</definedName>
    <definedName name="Z_906B59F4_57E3_44A2_8FFC_DC6E8BD2AF1F_.wvu.PrintArea" localSheetId="23" hidden="1">'High Perf New Construction-Gas'!$A$1:$B$85</definedName>
    <definedName name="Z_906B59F4_57E3_44A2_8FFC_DC6E8BD2AF1F_.wvu.PrintArea" localSheetId="2" hidden="1">'Home Perf w Energy Star-Elec'!$A$1:$B$85</definedName>
    <definedName name="Z_906B59F4_57E3_44A2_8FFC_DC6E8BD2AF1F_.wvu.PrintArea" localSheetId="3" hidden="1">'Home Perf w Energy Star-Gas'!$A$1:$B$85</definedName>
    <definedName name="Z_906B59F4_57E3_44A2_8FFC_DC6E8BD2AF1F_.wvu.PrintArea" localSheetId="20" hidden="1">'IPEP Electric'!$A$1:$B$85</definedName>
    <definedName name="Z_906B59F4_57E3_44A2_8FFC_DC6E8BD2AF1F_.wvu.PrintArea" localSheetId="21" hidden="1">'IPEP Gas'!$A$1:$B$85</definedName>
    <definedName name="Z_906B59F4_57E3_44A2_8FFC_DC6E8BD2AF1F_.wvu.PrintArea" localSheetId="13" hidden="1">'Low Inc Multifam Perf-Electric'!$A$1:$B$85</definedName>
    <definedName name="Z_906B59F4_57E3_44A2_8FFC_DC6E8BD2AF1F_.wvu.PrintArea" localSheetId="15" hidden="1">'Low Inc Multifam Perf-Gas'!$A$1:$B$85</definedName>
    <definedName name="Z_906B59F4_57E3_44A2_8FFC_DC6E8BD2AF1F_.wvu.PrintArea" localSheetId="11" hidden="1">'Master Metered Multifamily'!$A$1:$B$85</definedName>
    <definedName name="Z_906B59F4_57E3_44A2_8FFC_DC6E8BD2AF1F_.wvu.PrintArea" localSheetId="14" hidden="1">'Multifam Perf-Gas'!$A$1:$B$85</definedName>
    <definedName name="Z_906B59F4_57E3_44A2_8FFC_DC6E8BD2AF1F_.wvu.PrintArea" localSheetId="12" hidden="1">'Multifamily Perf-Electric'!$A$1:$B$85</definedName>
    <definedName name="Z_906B59F4_57E3_44A2_8FFC_DC6E8BD2AF1F_.wvu.PrintArea" localSheetId="22" hidden="1">'New Cmml Bldg'!$A$1:$B$85</definedName>
    <definedName name="Z_906B59F4_57E3_44A2_8FFC_DC6E8BD2AF1F_.wvu.PrintArea" localSheetId="6" hidden="1">'NY Energy Star Home-Elec'!$A$1:$B$86</definedName>
    <definedName name="Z_906B59F4_57E3_44A2_8FFC_DC6E8BD2AF1F_.wvu.PrintArea" localSheetId="7" hidden="1">'NY Energy Star Home-Gas'!$A$1:$B$85</definedName>
    <definedName name="Z_906B59F4_57E3_44A2_8FFC_DC6E8BD2AF1F_.wvu.PrintArea" localSheetId="10" hidden="1">'Statewide POS Lighting'!$A$1:$B$85</definedName>
    <definedName name="Z_959722E8_F874_4857_A4F0_9FE9FF920D93_.wvu.PrintArea" localSheetId="24" hidden="1">Agriculture!$A$1:$B$85</definedName>
    <definedName name="Z_959722E8_F874_4857_A4F0_9FE9FF920D93_.wvu.PrintArea" localSheetId="25" hidden="1">'Agriculture-Gas'!$A$1:$B$85</definedName>
    <definedName name="Z_959722E8_F874_4857_A4F0_9FE9FF920D93_.wvu.PrintArea" localSheetId="4" hidden="1">'Assist. Home Perf w Energy-Elec'!$A$1:$B$85</definedName>
    <definedName name="Z_959722E8_F874_4857_A4F0_9FE9FF920D93_.wvu.PrintArea" localSheetId="5" hidden="1">'Assist. Home Perf w Energy-Gas'!$A$1:$B$85</definedName>
    <definedName name="Z_959722E8_F874_4857_A4F0_9FE9FF920D93_.wvu.PrintArea" localSheetId="8" hidden="1">'Asst. NY Energy Star Home-Elec'!$A$1:$B$85</definedName>
    <definedName name="Z_959722E8_F874_4857_A4F0_9FE9FF920D93_.wvu.PrintArea" localSheetId="9" hidden="1">'Asst. NY Energy Star Home-Gas'!$A$1:$B$85</definedName>
    <definedName name="Z_959722E8_F874_4857_A4F0_9FE9FF920D93_.wvu.PrintArea" localSheetId="0" hidden="1">'EmPower NY-Elec'!$A$1:$B$85</definedName>
    <definedName name="Z_959722E8_F874_4857_A4F0_9FE9FF920D93_.wvu.PrintArea" localSheetId="1" hidden="1">'EmPower NY-Gas'!$A$1:$B$85</definedName>
    <definedName name="Z_959722E8_F874_4857_A4F0_9FE9FF920D93_.wvu.PrintArea" localSheetId="16" hidden="1">'Existing Facilities--Elec'!$A$1:$B$85</definedName>
    <definedName name="Z_959722E8_F874_4857_A4F0_9FE9FF920D93_.wvu.PrintArea" localSheetId="17" hidden="1">'Existing Facilities-Gas'!$A$1:$B$85</definedName>
    <definedName name="Z_959722E8_F874_4857_A4F0_9FE9FF920D93_.wvu.PrintArea" localSheetId="18" hidden="1">'Flex Tech'!$A$1:$B$85</definedName>
    <definedName name="Z_959722E8_F874_4857_A4F0_9FE9FF920D93_.wvu.PrintArea" localSheetId="19" hidden="1">'Flex Tech-Gas'!$A$1:$B$86</definedName>
    <definedName name="Z_959722E8_F874_4857_A4F0_9FE9FF920D93_.wvu.PrintArea" localSheetId="26" hidden="1">'General Awareness'!$A$1:$B$85</definedName>
    <definedName name="Z_959722E8_F874_4857_A4F0_9FE9FF920D93_.wvu.PrintArea" localSheetId="23" hidden="1">'High Perf New Construction-Gas'!$A$1:$B$85</definedName>
    <definedName name="Z_959722E8_F874_4857_A4F0_9FE9FF920D93_.wvu.PrintArea" localSheetId="2" hidden="1">'Home Perf w Energy Star-Elec'!$A$1:$B$85</definedName>
    <definedName name="Z_959722E8_F874_4857_A4F0_9FE9FF920D93_.wvu.PrintArea" localSheetId="3" hidden="1">'Home Perf w Energy Star-Gas'!$A$1:$B$85</definedName>
    <definedName name="Z_959722E8_F874_4857_A4F0_9FE9FF920D93_.wvu.PrintArea" localSheetId="20" hidden="1">'IPEP Electric'!$A$1:$B$85</definedName>
    <definedName name="Z_959722E8_F874_4857_A4F0_9FE9FF920D93_.wvu.PrintArea" localSheetId="21" hidden="1">'IPEP Gas'!$A$1:$B$85</definedName>
    <definedName name="Z_959722E8_F874_4857_A4F0_9FE9FF920D93_.wvu.PrintArea" localSheetId="13" hidden="1">'Low Inc Multifam Perf-Electric'!$A$1:$B$85</definedName>
    <definedName name="Z_959722E8_F874_4857_A4F0_9FE9FF920D93_.wvu.PrintArea" localSheetId="15" hidden="1">'Low Inc Multifam Perf-Gas'!$A$1:$B$85</definedName>
    <definedName name="Z_959722E8_F874_4857_A4F0_9FE9FF920D93_.wvu.PrintArea" localSheetId="11" hidden="1">'Master Metered Multifamily'!$A$1:$B$85</definedName>
    <definedName name="Z_959722E8_F874_4857_A4F0_9FE9FF920D93_.wvu.PrintArea" localSheetId="14" hidden="1">'Multifam Perf-Gas'!$A$1:$B$85</definedName>
    <definedName name="Z_959722E8_F874_4857_A4F0_9FE9FF920D93_.wvu.PrintArea" localSheetId="12" hidden="1">'Multifamily Perf-Electric'!$A$1:$B$85</definedName>
    <definedName name="Z_959722E8_F874_4857_A4F0_9FE9FF920D93_.wvu.PrintArea" localSheetId="22" hidden="1">'New Cmml Bldg'!$A$1:$B$85</definedName>
    <definedName name="Z_959722E8_F874_4857_A4F0_9FE9FF920D93_.wvu.PrintArea" localSheetId="6" hidden="1">'NY Energy Star Home-Elec'!$A$1:$B$86</definedName>
    <definedName name="Z_959722E8_F874_4857_A4F0_9FE9FF920D93_.wvu.PrintArea" localSheetId="7" hidden="1">'NY Energy Star Home-Gas'!$A$1:$B$85</definedName>
    <definedName name="Z_959722E8_F874_4857_A4F0_9FE9FF920D93_.wvu.PrintArea" localSheetId="10" hidden="1">'Statewide POS Lighting'!$A$1:$B$85</definedName>
    <definedName name="Z_A1C77666_EE60_4CD7_ADF7_26F191645AF7_.wvu.PrintArea" localSheetId="24" hidden="1">Agriculture!$A$1:$B$85</definedName>
    <definedName name="Z_A1C77666_EE60_4CD7_ADF7_26F191645AF7_.wvu.PrintArea" localSheetId="25" hidden="1">'Agriculture-Gas'!$A$1:$B$85</definedName>
    <definedName name="Z_A1C77666_EE60_4CD7_ADF7_26F191645AF7_.wvu.PrintArea" localSheetId="4" hidden="1">'Assist. Home Perf w Energy-Elec'!$A$1:$B$85</definedName>
    <definedName name="Z_A1C77666_EE60_4CD7_ADF7_26F191645AF7_.wvu.PrintArea" localSheetId="5" hidden="1">'Assist. Home Perf w Energy-Gas'!$A$1:$B$85</definedName>
    <definedName name="Z_A1C77666_EE60_4CD7_ADF7_26F191645AF7_.wvu.PrintArea" localSheetId="8" hidden="1">'Asst. NY Energy Star Home-Elec'!$A$1:$B$85</definedName>
    <definedName name="Z_A1C77666_EE60_4CD7_ADF7_26F191645AF7_.wvu.PrintArea" localSheetId="9" hidden="1">'Asst. NY Energy Star Home-Gas'!$A$1:$B$85</definedName>
    <definedName name="Z_A1C77666_EE60_4CD7_ADF7_26F191645AF7_.wvu.PrintArea" localSheetId="0" hidden="1">'EmPower NY-Elec'!$A$1:$B$85</definedName>
    <definedName name="Z_A1C77666_EE60_4CD7_ADF7_26F191645AF7_.wvu.PrintArea" localSheetId="1" hidden="1">'EmPower NY-Gas'!$A$1:$B$85</definedName>
    <definedName name="Z_A1C77666_EE60_4CD7_ADF7_26F191645AF7_.wvu.PrintArea" localSheetId="16" hidden="1">'Existing Facilities--Elec'!$A$1:$AF$113</definedName>
    <definedName name="Z_A1C77666_EE60_4CD7_ADF7_26F191645AF7_.wvu.PrintArea" localSheetId="17" hidden="1">'Existing Facilities-Gas'!$A$1:$B$85</definedName>
    <definedName name="Z_A1C77666_EE60_4CD7_ADF7_26F191645AF7_.wvu.PrintArea" localSheetId="18" hidden="1">'Flex Tech'!$A$1:$AF$113</definedName>
    <definedName name="Z_A1C77666_EE60_4CD7_ADF7_26F191645AF7_.wvu.PrintArea" localSheetId="19" hidden="1">'Flex Tech-Gas'!$A$1:$AE$112</definedName>
    <definedName name="Z_A1C77666_EE60_4CD7_ADF7_26F191645AF7_.wvu.PrintArea" localSheetId="26" hidden="1">'General Awareness'!$A$1:$AF$113</definedName>
    <definedName name="Z_A1C77666_EE60_4CD7_ADF7_26F191645AF7_.wvu.PrintArea" localSheetId="23" hidden="1">'High Perf New Construction-Gas'!$A$1:$B$85</definedName>
    <definedName name="Z_A1C77666_EE60_4CD7_ADF7_26F191645AF7_.wvu.PrintArea" localSheetId="2" hidden="1">'Home Perf w Energy Star-Elec'!$A$1:$B$85</definedName>
    <definedName name="Z_A1C77666_EE60_4CD7_ADF7_26F191645AF7_.wvu.PrintArea" localSheetId="3" hidden="1">'Home Perf w Energy Star-Gas'!$A$1:$B$85</definedName>
    <definedName name="Z_A1C77666_EE60_4CD7_ADF7_26F191645AF7_.wvu.PrintArea" localSheetId="20" hidden="1">'IPEP Electric'!$A$1:$B$85</definedName>
    <definedName name="Z_A1C77666_EE60_4CD7_ADF7_26F191645AF7_.wvu.PrintArea" localSheetId="21" hidden="1">'IPEP Gas'!$A$1:$B$85</definedName>
    <definedName name="Z_A1C77666_EE60_4CD7_ADF7_26F191645AF7_.wvu.PrintArea" localSheetId="13" hidden="1">'Low Inc Multifam Perf-Electric'!$A$1:$B$85</definedName>
    <definedName name="Z_A1C77666_EE60_4CD7_ADF7_26F191645AF7_.wvu.PrintArea" localSheetId="15" hidden="1">'Low Inc Multifam Perf-Gas'!$A$1:$B$85</definedName>
    <definedName name="Z_A1C77666_EE60_4CD7_ADF7_26F191645AF7_.wvu.PrintArea" localSheetId="11" hidden="1">'Master Metered Multifamily'!$A$1:$B$85</definedName>
    <definedName name="Z_A1C77666_EE60_4CD7_ADF7_26F191645AF7_.wvu.PrintArea" localSheetId="14" hidden="1">'Multifam Perf-Gas'!$A$1:$B$85</definedName>
    <definedName name="Z_A1C77666_EE60_4CD7_ADF7_26F191645AF7_.wvu.PrintArea" localSheetId="12" hidden="1">'Multifamily Perf-Electric'!$A$1:$B$85</definedName>
    <definedName name="Z_A1C77666_EE60_4CD7_ADF7_26F191645AF7_.wvu.PrintArea" localSheetId="22" hidden="1">'New Cmml Bldg'!$A$1:$B$85</definedName>
    <definedName name="Z_A1C77666_EE60_4CD7_ADF7_26F191645AF7_.wvu.PrintArea" localSheetId="6" hidden="1">'NY Energy Star Home-Elec'!$A$1:$B$85</definedName>
    <definedName name="Z_A1C77666_EE60_4CD7_ADF7_26F191645AF7_.wvu.PrintArea" localSheetId="7" hidden="1">'NY Energy Star Home-Gas'!$A$1:$B$85</definedName>
    <definedName name="Z_A1C77666_EE60_4CD7_ADF7_26F191645AF7_.wvu.PrintArea" localSheetId="10" hidden="1">'Statewide POS Lighting'!$A$1:$B$85</definedName>
    <definedName name="Z_B01B5E33_245B_40EB_A009_7C8850FFCABF_.wvu.PrintArea" localSheetId="24" hidden="1">Agriculture!$A$1:$B$85</definedName>
    <definedName name="Z_B01B5E33_245B_40EB_A009_7C8850FFCABF_.wvu.PrintArea" localSheetId="25" hidden="1">'Agriculture-Gas'!$A$1:$B$85</definedName>
    <definedName name="Z_B01B5E33_245B_40EB_A009_7C8850FFCABF_.wvu.PrintArea" localSheetId="4" hidden="1">'Assist. Home Perf w Energy-Elec'!$A$1:$B$85</definedName>
    <definedName name="Z_B01B5E33_245B_40EB_A009_7C8850FFCABF_.wvu.PrintArea" localSheetId="5" hidden="1">'Assist. Home Perf w Energy-Gas'!$A$1:$B$85</definedName>
    <definedName name="Z_B01B5E33_245B_40EB_A009_7C8850FFCABF_.wvu.PrintArea" localSheetId="8" hidden="1">'Asst. NY Energy Star Home-Elec'!$A$1:$B$85</definedName>
    <definedName name="Z_B01B5E33_245B_40EB_A009_7C8850FFCABF_.wvu.PrintArea" localSheetId="9" hidden="1">'Asst. NY Energy Star Home-Gas'!$A$1:$B$85</definedName>
    <definedName name="Z_B01B5E33_245B_40EB_A009_7C8850FFCABF_.wvu.PrintArea" localSheetId="0" hidden="1">'EmPower NY-Elec'!$A$1:$B$85</definedName>
    <definedName name="Z_B01B5E33_245B_40EB_A009_7C8850FFCABF_.wvu.PrintArea" localSheetId="1" hidden="1">'EmPower NY-Gas'!$A$1:$B$85</definedName>
    <definedName name="Z_B01B5E33_245B_40EB_A009_7C8850FFCABF_.wvu.PrintArea" localSheetId="16" hidden="1">'Existing Facilities--Elec'!$A$1:$AF$113</definedName>
    <definedName name="Z_B01B5E33_245B_40EB_A009_7C8850FFCABF_.wvu.PrintArea" localSheetId="17" hidden="1">'Existing Facilities-Gas'!$A$1:$B$85</definedName>
    <definedName name="Z_B01B5E33_245B_40EB_A009_7C8850FFCABF_.wvu.PrintArea" localSheetId="18" hidden="1">'Flex Tech'!$A$1:$AF$113</definedName>
    <definedName name="Z_B01B5E33_245B_40EB_A009_7C8850FFCABF_.wvu.PrintArea" localSheetId="19" hidden="1">'Flex Tech-Gas'!$A$1:$AE$112</definedName>
    <definedName name="Z_B01B5E33_245B_40EB_A009_7C8850FFCABF_.wvu.PrintArea" localSheetId="26" hidden="1">'General Awareness'!$A$1:$AF$113</definedName>
    <definedName name="Z_B01B5E33_245B_40EB_A009_7C8850FFCABF_.wvu.PrintArea" localSheetId="23" hidden="1">'High Perf New Construction-Gas'!$A$1:$B$85</definedName>
    <definedName name="Z_B01B5E33_245B_40EB_A009_7C8850FFCABF_.wvu.PrintArea" localSheetId="2" hidden="1">'Home Perf w Energy Star-Elec'!$A$1:$B$85</definedName>
    <definedName name="Z_B01B5E33_245B_40EB_A009_7C8850FFCABF_.wvu.PrintArea" localSheetId="3" hidden="1">'Home Perf w Energy Star-Gas'!$A$1:$B$85</definedName>
    <definedName name="Z_B01B5E33_245B_40EB_A009_7C8850FFCABF_.wvu.PrintArea" localSheetId="20" hidden="1">'IPEP Electric'!$A$1:$B$85</definedName>
    <definedName name="Z_B01B5E33_245B_40EB_A009_7C8850FFCABF_.wvu.PrintArea" localSheetId="21" hidden="1">'IPEP Gas'!$A$1:$B$85</definedName>
    <definedName name="Z_B01B5E33_245B_40EB_A009_7C8850FFCABF_.wvu.PrintArea" localSheetId="13" hidden="1">'Low Inc Multifam Perf-Electric'!$A$1:$B$85</definedName>
    <definedName name="Z_B01B5E33_245B_40EB_A009_7C8850FFCABF_.wvu.PrintArea" localSheetId="15" hidden="1">'Low Inc Multifam Perf-Gas'!$A$1:$B$85</definedName>
    <definedName name="Z_B01B5E33_245B_40EB_A009_7C8850FFCABF_.wvu.PrintArea" localSheetId="11" hidden="1">'Master Metered Multifamily'!$A$1:$B$85</definedName>
    <definedName name="Z_B01B5E33_245B_40EB_A009_7C8850FFCABF_.wvu.PrintArea" localSheetId="14" hidden="1">'Multifam Perf-Gas'!$A$1:$B$85</definedName>
    <definedName name="Z_B01B5E33_245B_40EB_A009_7C8850FFCABF_.wvu.PrintArea" localSheetId="12" hidden="1">'Multifamily Perf-Electric'!$A$1:$B$85</definedName>
    <definedName name="Z_B01B5E33_245B_40EB_A009_7C8850FFCABF_.wvu.PrintArea" localSheetId="22" hidden="1">'New Cmml Bldg'!$A$1:$B$85</definedName>
    <definedName name="Z_B01B5E33_245B_40EB_A009_7C8850FFCABF_.wvu.PrintArea" localSheetId="6" hidden="1">'NY Energy Star Home-Elec'!$A$1:$B$85</definedName>
    <definedName name="Z_B01B5E33_245B_40EB_A009_7C8850FFCABF_.wvu.PrintArea" localSheetId="7" hidden="1">'NY Energy Star Home-Gas'!$A$1:$B$85</definedName>
    <definedName name="Z_B01B5E33_245B_40EB_A009_7C8850FFCABF_.wvu.PrintArea" localSheetId="10" hidden="1">'Statewide POS Lighting'!$A$1:$B$85</definedName>
    <definedName name="Z_B27B988B_7FE7_4E90_800C_F8C6DA9EBA91_.wvu.PrintArea" localSheetId="24" hidden="1">Agriculture!$A$1:$B$85</definedName>
    <definedName name="Z_B27B988B_7FE7_4E90_800C_F8C6DA9EBA91_.wvu.PrintArea" localSheetId="25" hidden="1">'Agriculture-Gas'!$A$1:$B$85</definedName>
    <definedName name="Z_B27B988B_7FE7_4E90_800C_F8C6DA9EBA91_.wvu.PrintArea" localSheetId="4" hidden="1">'Assist. Home Perf w Energy-Elec'!$A$1:$B$85</definedName>
    <definedName name="Z_B27B988B_7FE7_4E90_800C_F8C6DA9EBA91_.wvu.PrintArea" localSheetId="5" hidden="1">'Assist. Home Perf w Energy-Gas'!$A$1:$B$85</definedName>
    <definedName name="Z_B27B988B_7FE7_4E90_800C_F8C6DA9EBA91_.wvu.PrintArea" localSheetId="8" hidden="1">'Asst. NY Energy Star Home-Elec'!$A$1:$B$85</definedName>
    <definedName name="Z_B27B988B_7FE7_4E90_800C_F8C6DA9EBA91_.wvu.PrintArea" localSheetId="9" hidden="1">'Asst. NY Energy Star Home-Gas'!$A$1:$B$85</definedName>
    <definedName name="Z_B27B988B_7FE7_4E90_800C_F8C6DA9EBA91_.wvu.PrintArea" localSheetId="0" hidden="1">'EmPower NY-Elec'!$A$1:$B$85</definedName>
    <definedName name="Z_B27B988B_7FE7_4E90_800C_F8C6DA9EBA91_.wvu.PrintArea" localSheetId="1" hidden="1">'EmPower NY-Gas'!$A$1:$B$85</definedName>
    <definedName name="Z_B27B988B_7FE7_4E90_800C_F8C6DA9EBA91_.wvu.PrintArea" localSheetId="16" hidden="1">'Existing Facilities--Elec'!$A$1:$B$85</definedName>
    <definedName name="Z_B27B988B_7FE7_4E90_800C_F8C6DA9EBA91_.wvu.PrintArea" localSheetId="17" hidden="1">'Existing Facilities-Gas'!$A$1:$B$85</definedName>
    <definedName name="Z_B27B988B_7FE7_4E90_800C_F8C6DA9EBA91_.wvu.PrintArea" localSheetId="18" hidden="1">'Flex Tech'!$A$1:$B$85</definedName>
    <definedName name="Z_B27B988B_7FE7_4E90_800C_F8C6DA9EBA91_.wvu.PrintArea" localSheetId="19" hidden="1">'Flex Tech-Gas'!$A$1:$B$85</definedName>
    <definedName name="Z_B27B988B_7FE7_4E90_800C_F8C6DA9EBA91_.wvu.PrintArea" localSheetId="26" hidden="1">'General Awareness'!$A$1:$B$85</definedName>
    <definedName name="Z_B27B988B_7FE7_4E90_800C_F8C6DA9EBA91_.wvu.PrintArea" localSheetId="23" hidden="1">'High Perf New Construction-Gas'!$A$1:$B$85</definedName>
    <definedName name="Z_B27B988B_7FE7_4E90_800C_F8C6DA9EBA91_.wvu.PrintArea" localSheetId="2" hidden="1">'Home Perf w Energy Star-Elec'!$A$1:$B$85</definedName>
    <definedName name="Z_B27B988B_7FE7_4E90_800C_F8C6DA9EBA91_.wvu.PrintArea" localSheetId="3" hidden="1">'Home Perf w Energy Star-Gas'!$A$1:$B$85</definedName>
    <definedName name="Z_B27B988B_7FE7_4E90_800C_F8C6DA9EBA91_.wvu.PrintArea" localSheetId="20" hidden="1">'IPEP Electric'!$A$1:$B$85</definedName>
    <definedName name="Z_B27B988B_7FE7_4E90_800C_F8C6DA9EBA91_.wvu.PrintArea" localSheetId="21" hidden="1">'IPEP Gas'!$A$1:$B$85</definedName>
    <definedName name="Z_B27B988B_7FE7_4E90_800C_F8C6DA9EBA91_.wvu.PrintArea" localSheetId="13" hidden="1">'Low Inc Multifam Perf-Electric'!$A$1:$B$85</definedName>
    <definedName name="Z_B27B988B_7FE7_4E90_800C_F8C6DA9EBA91_.wvu.PrintArea" localSheetId="15" hidden="1">'Low Inc Multifam Perf-Gas'!$A$1:$B$85</definedName>
    <definedName name="Z_B27B988B_7FE7_4E90_800C_F8C6DA9EBA91_.wvu.PrintArea" localSheetId="11" hidden="1">'Master Metered Multifamily'!$A$1:$B$85</definedName>
    <definedName name="Z_B27B988B_7FE7_4E90_800C_F8C6DA9EBA91_.wvu.PrintArea" localSheetId="14" hidden="1">'Multifam Perf-Gas'!$A$1:$B$85</definedName>
    <definedName name="Z_B27B988B_7FE7_4E90_800C_F8C6DA9EBA91_.wvu.PrintArea" localSheetId="12" hidden="1">'Multifamily Perf-Electric'!$A$1:$B$85</definedName>
    <definedName name="Z_B27B988B_7FE7_4E90_800C_F8C6DA9EBA91_.wvu.PrintArea" localSheetId="22" hidden="1">'New Cmml Bldg'!$A$1:$B$85</definedName>
    <definedName name="Z_B27B988B_7FE7_4E90_800C_F8C6DA9EBA91_.wvu.PrintArea" localSheetId="6" hidden="1">'NY Energy Star Home-Elec'!$A$1:$B$85</definedName>
    <definedName name="Z_B27B988B_7FE7_4E90_800C_F8C6DA9EBA91_.wvu.PrintArea" localSheetId="7" hidden="1">'NY Energy Star Home-Gas'!$A$1:$B$85</definedName>
    <definedName name="Z_B27B988B_7FE7_4E90_800C_F8C6DA9EBA91_.wvu.PrintArea" localSheetId="10" hidden="1">'Statewide POS Lighting'!$A$1:$B$85</definedName>
    <definedName name="Z_BE3D6E2B_609E_47D5_9384_D7369416F08A_.wvu.PrintArea" localSheetId="24" hidden="1">Agriculture!$A$1:$B$85</definedName>
    <definedName name="Z_BE3D6E2B_609E_47D5_9384_D7369416F08A_.wvu.PrintArea" localSheetId="25" hidden="1">'Agriculture-Gas'!$A$1:$B$85</definedName>
    <definedName name="Z_BE3D6E2B_609E_47D5_9384_D7369416F08A_.wvu.PrintArea" localSheetId="4" hidden="1">'Assist. Home Perf w Energy-Elec'!$A$1:$B$85</definedName>
    <definedName name="Z_BE3D6E2B_609E_47D5_9384_D7369416F08A_.wvu.PrintArea" localSheetId="5" hidden="1">'Assist. Home Perf w Energy-Gas'!$A$1:$B$85</definedName>
    <definedName name="Z_BE3D6E2B_609E_47D5_9384_D7369416F08A_.wvu.PrintArea" localSheetId="8" hidden="1">'Asst. NY Energy Star Home-Elec'!$A$1:$B$85</definedName>
    <definedName name="Z_BE3D6E2B_609E_47D5_9384_D7369416F08A_.wvu.PrintArea" localSheetId="9" hidden="1">'Asst. NY Energy Star Home-Gas'!$A$1:$B$85</definedName>
    <definedName name="Z_BE3D6E2B_609E_47D5_9384_D7369416F08A_.wvu.PrintArea" localSheetId="0" hidden="1">'EmPower NY-Elec'!$A$1:$B$85</definedName>
    <definedName name="Z_BE3D6E2B_609E_47D5_9384_D7369416F08A_.wvu.PrintArea" localSheetId="1" hidden="1">'EmPower NY-Gas'!$A$1:$B$85</definedName>
    <definedName name="Z_BE3D6E2B_609E_47D5_9384_D7369416F08A_.wvu.PrintArea" localSheetId="16" hidden="1">'Existing Facilities--Elec'!$A$1:$B$85</definedName>
    <definedName name="Z_BE3D6E2B_609E_47D5_9384_D7369416F08A_.wvu.PrintArea" localSheetId="17" hidden="1">'Existing Facilities-Gas'!$A$1:$B$85</definedName>
    <definedName name="Z_BE3D6E2B_609E_47D5_9384_D7369416F08A_.wvu.PrintArea" localSheetId="18" hidden="1">'Flex Tech'!$A$1:$B$85</definedName>
    <definedName name="Z_BE3D6E2B_609E_47D5_9384_D7369416F08A_.wvu.PrintArea" localSheetId="19" hidden="1">'Flex Tech-Gas'!$A$1:$B$86</definedName>
    <definedName name="Z_BE3D6E2B_609E_47D5_9384_D7369416F08A_.wvu.PrintArea" localSheetId="26" hidden="1">'General Awareness'!$A$1:$B$85</definedName>
    <definedName name="Z_BE3D6E2B_609E_47D5_9384_D7369416F08A_.wvu.PrintArea" localSheetId="23" hidden="1">'High Perf New Construction-Gas'!$A$1:$B$85</definedName>
    <definedName name="Z_BE3D6E2B_609E_47D5_9384_D7369416F08A_.wvu.PrintArea" localSheetId="2" hidden="1">'Home Perf w Energy Star-Elec'!$A$1:$B$85</definedName>
    <definedName name="Z_BE3D6E2B_609E_47D5_9384_D7369416F08A_.wvu.PrintArea" localSheetId="3" hidden="1">'Home Perf w Energy Star-Gas'!$A$1:$B$85</definedName>
    <definedName name="Z_BE3D6E2B_609E_47D5_9384_D7369416F08A_.wvu.PrintArea" localSheetId="20" hidden="1">'IPEP Electric'!$A$1:$B$85</definedName>
    <definedName name="Z_BE3D6E2B_609E_47D5_9384_D7369416F08A_.wvu.PrintArea" localSheetId="21" hidden="1">'IPEP Gas'!$A$1:$B$85</definedName>
    <definedName name="Z_BE3D6E2B_609E_47D5_9384_D7369416F08A_.wvu.PrintArea" localSheetId="13" hidden="1">'Low Inc Multifam Perf-Electric'!$A$1:$B$85</definedName>
    <definedName name="Z_BE3D6E2B_609E_47D5_9384_D7369416F08A_.wvu.PrintArea" localSheetId="15" hidden="1">'Low Inc Multifam Perf-Gas'!$A$1:$B$85</definedName>
    <definedName name="Z_BE3D6E2B_609E_47D5_9384_D7369416F08A_.wvu.PrintArea" localSheetId="11" hidden="1">'Master Metered Multifamily'!$A$1:$B$85</definedName>
    <definedName name="Z_BE3D6E2B_609E_47D5_9384_D7369416F08A_.wvu.PrintArea" localSheetId="14" hidden="1">'Multifam Perf-Gas'!$A$1:$B$85</definedName>
    <definedName name="Z_BE3D6E2B_609E_47D5_9384_D7369416F08A_.wvu.PrintArea" localSheetId="12" hidden="1">'Multifamily Perf-Electric'!$A$1:$B$85</definedName>
    <definedName name="Z_BE3D6E2B_609E_47D5_9384_D7369416F08A_.wvu.PrintArea" localSheetId="22" hidden="1">'New Cmml Bldg'!$A$1:$B$85</definedName>
    <definedName name="Z_BE3D6E2B_609E_47D5_9384_D7369416F08A_.wvu.PrintArea" localSheetId="6" hidden="1">'NY Energy Star Home-Elec'!$A$1:$B$86</definedName>
    <definedName name="Z_BE3D6E2B_609E_47D5_9384_D7369416F08A_.wvu.PrintArea" localSheetId="7" hidden="1">'NY Energy Star Home-Gas'!$A$1:$B$85</definedName>
    <definedName name="Z_BE3D6E2B_609E_47D5_9384_D7369416F08A_.wvu.PrintArea" localSheetId="10" hidden="1">'Statewide POS Lighting'!$A$1:$B$85</definedName>
    <definedName name="Z_C1713935_D469_4301_97EE_854E3088DB00_.wvu.PrintArea" localSheetId="24" hidden="1">Agriculture!$A$1:$B$85</definedName>
    <definedName name="Z_C1713935_D469_4301_97EE_854E3088DB00_.wvu.PrintArea" localSheetId="25" hidden="1">'Agriculture-Gas'!$A$1:$B$85</definedName>
    <definedName name="Z_C1713935_D469_4301_97EE_854E3088DB00_.wvu.PrintArea" localSheetId="4" hidden="1">'Assist. Home Perf w Energy-Elec'!$A$1:$B$85</definedName>
    <definedName name="Z_C1713935_D469_4301_97EE_854E3088DB00_.wvu.PrintArea" localSheetId="5" hidden="1">'Assist. Home Perf w Energy-Gas'!$A$1:$B$85</definedName>
    <definedName name="Z_C1713935_D469_4301_97EE_854E3088DB00_.wvu.PrintArea" localSheetId="8" hidden="1">'Asst. NY Energy Star Home-Elec'!$A$1:$B$85</definedName>
    <definedName name="Z_C1713935_D469_4301_97EE_854E3088DB00_.wvu.PrintArea" localSheetId="9" hidden="1">'Asst. NY Energy Star Home-Gas'!$A$1:$B$85</definedName>
    <definedName name="Z_C1713935_D469_4301_97EE_854E3088DB00_.wvu.PrintArea" localSheetId="0" hidden="1">'EmPower NY-Elec'!$A$1:$B$85</definedName>
    <definedName name="Z_C1713935_D469_4301_97EE_854E3088DB00_.wvu.PrintArea" localSheetId="1" hidden="1">'EmPower NY-Gas'!$A$1:$B$85</definedName>
    <definedName name="Z_C1713935_D469_4301_97EE_854E3088DB00_.wvu.PrintArea" localSheetId="16" hidden="1">'Existing Facilities--Elec'!$A$1:$AF$113</definedName>
    <definedName name="Z_C1713935_D469_4301_97EE_854E3088DB00_.wvu.PrintArea" localSheetId="17" hidden="1">'Existing Facilities-Gas'!$A$1:$B$85</definedName>
    <definedName name="Z_C1713935_D469_4301_97EE_854E3088DB00_.wvu.PrintArea" localSheetId="18" hidden="1">'Flex Tech'!$A$1:$AF$113</definedName>
    <definedName name="Z_C1713935_D469_4301_97EE_854E3088DB00_.wvu.PrintArea" localSheetId="19" hidden="1">'Flex Tech-Gas'!$A$1:$AE$112</definedName>
    <definedName name="Z_C1713935_D469_4301_97EE_854E3088DB00_.wvu.PrintArea" localSheetId="26" hidden="1">'General Awareness'!$A$1:$AF$113</definedName>
    <definedName name="Z_C1713935_D469_4301_97EE_854E3088DB00_.wvu.PrintArea" localSheetId="23" hidden="1">'High Perf New Construction-Gas'!$A$1:$B$85</definedName>
    <definedName name="Z_C1713935_D469_4301_97EE_854E3088DB00_.wvu.PrintArea" localSheetId="2" hidden="1">'Home Perf w Energy Star-Elec'!$A$1:$B$85</definedName>
    <definedName name="Z_C1713935_D469_4301_97EE_854E3088DB00_.wvu.PrintArea" localSheetId="3" hidden="1">'Home Perf w Energy Star-Gas'!$A$1:$B$85</definedName>
    <definedName name="Z_C1713935_D469_4301_97EE_854E3088DB00_.wvu.PrintArea" localSheetId="20" hidden="1">'IPEP Electric'!$A$1:$B$85</definedName>
    <definedName name="Z_C1713935_D469_4301_97EE_854E3088DB00_.wvu.PrintArea" localSheetId="21" hidden="1">'IPEP Gas'!$A$1:$B$85</definedName>
    <definedName name="Z_C1713935_D469_4301_97EE_854E3088DB00_.wvu.PrintArea" localSheetId="13" hidden="1">'Low Inc Multifam Perf-Electric'!$A$1:$B$85</definedName>
    <definedName name="Z_C1713935_D469_4301_97EE_854E3088DB00_.wvu.PrintArea" localSheetId="15" hidden="1">'Low Inc Multifam Perf-Gas'!$A$1:$B$85</definedName>
    <definedName name="Z_C1713935_D469_4301_97EE_854E3088DB00_.wvu.PrintArea" localSheetId="11" hidden="1">'Master Metered Multifamily'!$A$1:$B$85</definedName>
    <definedName name="Z_C1713935_D469_4301_97EE_854E3088DB00_.wvu.PrintArea" localSheetId="14" hidden="1">'Multifam Perf-Gas'!$A$1:$B$85</definedName>
    <definedName name="Z_C1713935_D469_4301_97EE_854E3088DB00_.wvu.PrintArea" localSheetId="12" hidden="1">'Multifamily Perf-Electric'!$A$1:$B$85</definedName>
    <definedName name="Z_C1713935_D469_4301_97EE_854E3088DB00_.wvu.PrintArea" localSheetId="22" hidden="1">'New Cmml Bldg'!$A$1:$B$85</definedName>
    <definedName name="Z_C1713935_D469_4301_97EE_854E3088DB00_.wvu.PrintArea" localSheetId="6" hidden="1">'NY Energy Star Home-Elec'!$A$1:$B$85</definedName>
    <definedName name="Z_C1713935_D469_4301_97EE_854E3088DB00_.wvu.PrintArea" localSheetId="7" hidden="1">'NY Energy Star Home-Gas'!$A$1:$B$85</definedName>
    <definedName name="Z_C1713935_D469_4301_97EE_854E3088DB00_.wvu.PrintArea" localSheetId="10" hidden="1">'Statewide POS Lighting'!$A$1:$B$85</definedName>
    <definedName name="Z_C83DBA27_DBEA_4CD5_9486_A93C389B7D9F_.wvu.PrintArea" localSheetId="24" hidden="1">Agriculture!$A$1:$B$85</definedName>
    <definedName name="Z_C83DBA27_DBEA_4CD5_9486_A93C389B7D9F_.wvu.PrintArea" localSheetId="25" hidden="1">'Agriculture-Gas'!$A$1:$B$85</definedName>
    <definedName name="Z_C83DBA27_DBEA_4CD5_9486_A93C389B7D9F_.wvu.PrintArea" localSheetId="4" hidden="1">'Assist. Home Perf w Energy-Elec'!$A$1:$B$85</definedName>
    <definedName name="Z_C83DBA27_DBEA_4CD5_9486_A93C389B7D9F_.wvu.PrintArea" localSheetId="5" hidden="1">'Assist. Home Perf w Energy-Gas'!$A$1:$B$85</definedName>
    <definedName name="Z_C83DBA27_DBEA_4CD5_9486_A93C389B7D9F_.wvu.PrintArea" localSheetId="8" hidden="1">'Asst. NY Energy Star Home-Elec'!$A$1:$B$85</definedName>
    <definedName name="Z_C83DBA27_DBEA_4CD5_9486_A93C389B7D9F_.wvu.PrintArea" localSheetId="9" hidden="1">'Asst. NY Energy Star Home-Gas'!$A$1:$B$85</definedName>
    <definedName name="Z_C83DBA27_DBEA_4CD5_9486_A93C389B7D9F_.wvu.PrintArea" localSheetId="0" hidden="1">'EmPower NY-Elec'!$A$1:$B$85</definedName>
    <definedName name="Z_C83DBA27_DBEA_4CD5_9486_A93C389B7D9F_.wvu.PrintArea" localSheetId="1" hidden="1">'EmPower NY-Gas'!$A$1:$B$85</definedName>
    <definedName name="Z_C83DBA27_DBEA_4CD5_9486_A93C389B7D9F_.wvu.PrintArea" localSheetId="16" hidden="1">'Existing Facilities--Elec'!$A$1:$AF$113</definedName>
    <definedName name="Z_C83DBA27_DBEA_4CD5_9486_A93C389B7D9F_.wvu.PrintArea" localSheetId="17" hidden="1">'Existing Facilities-Gas'!$A$1:$B$85</definedName>
    <definedName name="Z_C83DBA27_DBEA_4CD5_9486_A93C389B7D9F_.wvu.PrintArea" localSheetId="18" hidden="1">'Flex Tech'!$A$1:$AF$113</definedName>
    <definedName name="Z_C83DBA27_DBEA_4CD5_9486_A93C389B7D9F_.wvu.PrintArea" localSheetId="19" hidden="1">'Flex Tech-Gas'!$A$1:$AE$112</definedName>
    <definedName name="Z_C83DBA27_DBEA_4CD5_9486_A93C389B7D9F_.wvu.PrintArea" localSheetId="26" hidden="1">'General Awareness'!$A$1:$AF$113</definedName>
    <definedName name="Z_C83DBA27_DBEA_4CD5_9486_A93C389B7D9F_.wvu.PrintArea" localSheetId="23" hidden="1">'High Perf New Construction-Gas'!$A$1:$B$85</definedName>
    <definedName name="Z_C83DBA27_DBEA_4CD5_9486_A93C389B7D9F_.wvu.PrintArea" localSheetId="2" hidden="1">'Home Perf w Energy Star-Elec'!$A$1:$B$85</definedName>
    <definedName name="Z_C83DBA27_DBEA_4CD5_9486_A93C389B7D9F_.wvu.PrintArea" localSheetId="3" hidden="1">'Home Perf w Energy Star-Gas'!$A$1:$B$85</definedName>
    <definedName name="Z_C83DBA27_DBEA_4CD5_9486_A93C389B7D9F_.wvu.PrintArea" localSheetId="20" hidden="1">'IPEP Electric'!$A$1:$B$85</definedName>
    <definedName name="Z_C83DBA27_DBEA_4CD5_9486_A93C389B7D9F_.wvu.PrintArea" localSheetId="21" hidden="1">'IPEP Gas'!$A$1:$B$85</definedName>
    <definedName name="Z_C83DBA27_DBEA_4CD5_9486_A93C389B7D9F_.wvu.PrintArea" localSheetId="13" hidden="1">'Low Inc Multifam Perf-Electric'!$A$1:$B$85</definedName>
    <definedName name="Z_C83DBA27_DBEA_4CD5_9486_A93C389B7D9F_.wvu.PrintArea" localSheetId="15" hidden="1">'Low Inc Multifam Perf-Gas'!$A$1:$B$85</definedName>
    <definedName name="Z_C83DBA27_DBEA_4CD5_9486_A93C389B7D9F_.wvu.PrintArea" localSheetId="11" hidden="1">'Master Metered Multifamily'!$A$1:$B$85</definedName>
    <definedName name="Z_C83DBA27_DBEA_4CD5_9486_A93C389B7D9F_.wvu.PrintArea" localSheetId="14" hidden="1">'Multifam Perf-Gas'!$A$1:$B$85</definedName>
    <definedName name="Z_C83DBA27_DBEA_4CD5_9486_A93C389B7D9F_.wvu.PrintArea" localSheetId="12" hidden="1">'Multifamily Perf-Electric'!$A$1:$B$85</definedName>
    <definedName name="Z_C83DBA27_DBEA_4CD5_9486_A93C389B7D9F_.wvu.PrintArea" localSheetId="22" hidden="1">'New Cmml Bldg'!$A$1:$B$85</definedName>
    <definedName name="Z_C83DBA27_DBEA_4CD5_9486_A93C389B7D9F_.wvu.PrintArea" localSheetId="6" hidden="1">'NY Energy Star Home-Elec'!$A$1:$B$85</definedName>
    <definedName name="Z_C83DBA27_DBEA_4CD5_9486_A93C389B7D9F_.wvu.PrintArea" localSheetId="7" hidden="1">'NY Energy Star Home-Gas'!$A$1:$B$85</definedName>
    <definedName name="Z_C83DBA27_DBEA_4CD5_9486_A93C389B7D9F_.wvu.PrintArea" localSheetId="10" hidden="1">'Statewide POS Lighting'!$A$1:$B$85</definedName>
    <definedName name="Z_CB2601DD_81DA_4EEF_92E9_4B82A983E92F_.wvu.PrintArea" localSheetId="24" hidden="1">Agriculture!$A$1:$B$85</definedName>
    <definedName name="Z_CB2601DD_81DA_4EEF_92E9_4B82A983E92F_.wvu.PrintArea" localSheetId="25" hidden="1">'Agriculture-Gas'!$A$1:$B$85</definedName>
    <definedName name="Z_CB2601DD_81DA_4EEF_92E9_4B82A983E92F_.wvu.PrintArea" localSheetId="4" hidden="1">'Assist. Home Perf w Energy-Elec'!$A$1:$B$85</definedName>
    <definedName name="Z_CB2601DD_81DA_4EEF_92E9_4B82A983E92F_.wvu.PrintArea" localSheetId="5" hidden="1">'Assist. Home Perf w Energy-Gas'!$A$1:$B$85</definedName>
    <definedName name="Z_CB2601DD_81DA_4EEF_92E9_4B82A983E92F_.wvu.PrintArea" localSheetId="8" hidden="1">'Asst. NY Energy Star Home-Elec'!$A$1:$B$85</definedName>
    <definedName name="Z_CB2601DD_81DA_4EEF_92E9_4B82A983E92F_.wvu.PrintArea" localSheetId="9" hidden="1">'Asst. NY Energy Star Home-Gas'!$A$1:$B$85</definedName>
    <definedName name="Z_CB2601DD_81DA_4EEF_92E9_4B82A983E92F_.wvu.PrintArea" localSheetId="0" hidden="1">'EmPower NY-Elec'!$A$1:$B$85</definedName>
    <definedName name="Z_CB2601DD_81DA_4EEF_92E9_4B82A983E92F_.wvu.PrintArea" localSheetId="1" hidden="1">'EmPower NY-Gas'!$A$1:$B$85</definedName>
    <definedName name="Z_CB2601DD_81DA_4EEF_92E9_4B82A983E92F_.wvu.PrintArea" localSheetId="16" hidden="1">'Existing Facilities--Elec'!$A$1:$AF$113</definedName>
    <definedName name="Z_CB2601DD_81DA_4EEF_92E9_4B82A983E92F_.wvu.PrintArea" localSheetId="17" hidden="1">'Existing Facilities-Gas'!$A$1:$B$85</definedName>
    <definedName name="Z_CB2601DD_81DA_4EEF_92E9_4B82A983E92F_.wvu.PrintArea" localSheetId="18" hidden="1">'Flex Tech'!$A$1:$AF$113</definedName>
    <definedName name="Z_CB2601DD_81DA_4EEF_92E9_4B82A983E92F_.wvu.PrintArea" localSheetId="19" hidden="1">'Flex Tech-Gas'!$A$1:$AE$112</definedName>
    <definedName name="Z_CB2601DD_81DA_4EEF_92E9_4B82A983E92F_.wvu.PrintArea" localSheetId="26" hidden="1">'General Awareness'!$A$1:$AF$113</definedName>
    <definedName name="Z_CB2601DD_81DA_4EEF_92E9_4B82A983E92F_.wvu.PrintArea" localSheetId="23" hidden="1">'High Perf New Construction-Gas'!$A$1:$B$85</definedName>
    <definedName name="Z_CB2601DD_81DA_4EEF_92E9_4B82A983E92F_.wvu.PrintArea" localSheetId="2" hidden="1">'Home Perf w Energy Star-Elec'!$A$1:$B$85</definedName>
    <definedName name="Z_CB2601DD_81DA_4EEF_92E9_4B82A983E92F_.wvu.PrintArea" localSheetId="3" hidden="1">'Home Perf w Energy Star-Gas'!$A$1:$B$85</definedName>
    <definedName name="Z_CB2601DD_81DA_4EEF_92E9_4B82A983E92F_.wvu.PrintArea" localSheetId="20" hidden="1">'IPEP Electric'!$A$1:$B$85</definedName>
    <definedName name="Z_CB2601DD_81DA_4EEF_92E9_4B82A983E92F_.wvu.PrintArea" localSheetId="21" hidden="1">'IPEP Gas'!$A$1:$B$85</definedName>
    <definedName name="Z_CB2601DD_81DA_4EEF_92E9_4B82A983E92F_.wvu.PrintArea" localSheetId="13" hidden="1">'Low Inc Multifam Perf-Electric'!$A$1:$B$85</definedName>
    <definedName name="Z_CB2601DD_81DA_4EEF_92E9_4B82A983E92F_.wvu.PrintArea" localSheetId="15" hidden="1">'Low Inc Multifam Perf-Gas'!$A$1:$B$85</definedName>
    <definedName name="Z_CB2601DD_81DA_4EEF_92E9_4B82A983E92F_.wvu.PrintArea" localSheetId="11" hidden="1">'Master Metered Multifamily'!$A$1:$B$85</definedName>
    <definedName name="Z_CB2601DD_81DA_4EEF_92E9_4B82A983E92F_.wvu.PrintArea" localSheetId="14" hidden="1">'Multifam Perf-Gas'!$A$1:$B$85</definedName>
    <definedName name="Z_CB2601DD_81DA_4EEF_92E9_4B82A983E92F_.wvu.PrintArea" localSheetId="12" hidden="1">'Multifamily Perf-Electric'!$A$1:$B$85</definedName>
    <definedName name="Z_CB2601DD_81DA_4EEF_92E9_4B82A983E92F_.wvu.PrintArea" localSheetId="22" hidden="1">'New Cmml Bldg'!$A$1:$B$85</definedName>
    <definedName name="Z_CB2601DD_81DA_4EEF_92E9_4B82A983E92F_.wvu.PrintArea" localSheetId="6" hidden="1">'NY Energy Star Home-Elec'!$A$1:$B$85</definedName>
    <definedName name="Z_CB2601DD_81DA_4EEF_92E9_4B82A983E92F_.wvu.PrintArea" localSheetId="7" hidden="1">'NY Energy Star Home-Gas'!$A$1:$B$85</definedName>
    <definedName name="Z_CB2601DD_81DA_4EEF_92E9_4B82A983E92F_.wvu.PrintArea" localSheetId="10" hidden="1">'Statewide POS Lighting'!$A$1:$B$85</definedName>
    <definedName name="Z_CF32BA39_C68F_4AC2_AE01_65D52DEB1291_.wvu.PrintArea" localSheetId="24" hidden="1">Agriculture!$A$1:$B$85</definedName>
    <definedName name="Z_CF32BA39_C68F_4AC2_AE01_65D52DEB1291_.wvu.PrintArea" localSheetId="25" hidden="1">'Agriculture-Gas'!$A$1:$B$85</definedName>
    <definedName name="Z_CF32BA39_C68F_4AC2_AE01_65D52DEB1291_.wvu.PrintArea" localSheetId="4" hidden="1">'Assist. Home Perf w Energy-Elec'!$A$1:$B$85</definedName>
    <definedName name="Z_CF32BA39_C68F_4AC2_AE01_65D52DEB1291_.wvu.PrintArea" localSheetId="5" hidden="1">'Assist. Home Perf w Energy-Gas'!$A$1:$B$85</definedName>
    <definedName name="Z_CF32BA39_C68F_4AC2_AE01_65D52DEB1291_.wvu.PrintArea" localSheetId="8" hidden="1">'Asst. NY Energy Star Home-Elec'!$A$1:$B$85</definedName>
    <definedName name="Z_CF32BA39_C68F_4AC2_AE01_65D52DEB1291_.wvu.PrintArea" localSheetId="9" hidden="1">'Asst. NY Energy Star Home-Gas'!$A$1:$B$85</definedName>
    <definedName name="Z_CF32BA39_C68F_4AC2_AE01_65D52DEB1291_.wvu.PrintArea" localSheetId="0" hidden="1">'EmPower NY-Elec'!$A$1:$B$85</definedName>
    <definedName name="Z_CF32BA39_C68F_4AC2_AE01_65D52DEB1291_.wvu.PrintArea" localSheetId="1" hidden="1">'EmPower NY-Gas'!$A$1:$B$85</definedName>
    <definedName name="Z_CF32BA39_C68F_4AC2_AE01_65D52DEB1291_.wvu.PrintArea" localSheetId="16" hidden="1">'Existing Facilities--Elec'!$A$1:$B$85</definedName>
    <definedName name="Z_CF32BA39_C68F_4AC2_AE01_65D52DEB1291_.wvu.PrintArea" localSheetId="17" hidden="1">'Existing Facilities-Gas'!$A$1:$B$85</definedName>
    <definedName name="Z_CF32BA39_C68F_4AC2_AE01_65D52DEB1291_.wvu.PrintArea" localSheetId="18" hidden="1">'Flex Tech'!$A$1:$B$85</definedName>
    <definedName name="Z_CF32BA39_C68F_4AC2_AE01_65D52DEB1291_.wvu.PrintArea" localSheetId="19" hidden="1">'Flex Tech-Gas'!$A$1:$B$86</definedName>
    <definedName name="Z_CF32BA39_C68F_4AC2_AE01_65D52DEB1291_.wvu.PrintArea" localSheetId="26" hidden="1">'General Awareness'!$A$1:$B$85</definedName>
    <definedName name="Z_CF32BA39_C68F_4AC2_AE01_65D52DEB1291_.wvu.PrintArea" localSheetId="23" hidden="1">'High Perf New Construction-Gas'!$A$1:$B$85</definedName>
    <definedName name="Z_CF32BA39_C68F_4AC2_AE01_65D52DEB1291_.wvu.PrintArea" localSheetId="2" hidden="1">'Home Perf w Energy Star-Elec'!$A$1:$B$85</definedName>
    <definedName name="Z_CF32BA39_C68F_4AC2_AE01_65D52DEB1291_.wvu.PrintArea" localSheetId="3" hidden="1">'Home Perf w Energy Star-Gas'!$A$1:$B$85</definedName>
    <definedName name="Z_CF32BA39_C68F_4AC2_AE01_65D52DEB1291_.wvu.PrintArea" localSheetId="20" hidden="1">'IPEP Electric'!$A$1:$B$85</definedName>
    <definedName name="Z_CF32BA39_C68F_4AC2_AE01_65D52DEB1291_.wvu.PrintArea" localSheetId="21" hidden="1">'IPEP Gas'!$A$1:$B$85</definedName>
    <definedName name="Z_CF32BA39_C68F_4AC2_AE01_65D52DEB1291_.wvu.PrintArea" localSheetId="13" hidden="1">'Low Inc Multifam Perf-Electric'!$A$1:$B$85</definedName>
    <definedName name="Z_CF32BA39_C68F_4AC2_AE01_65D52DEB1291_.wvu.PrintArea" localSheetId="15" hidden="1">'Low Inc Multifam Perf-Gas'!$A$1:$B$85</definedName>
    <definedName name="Z_CF32BA39_C68F_4AC2_AE01_65D52DEB1291_.wvu.PrintArea" localSheetId="11" hidden="1">'Master Metered Multifamily'!$A$1:$B$85</definedName>
    <definedName name="Z_CF32BA39_C68F_4AC2_AE01_65D52DEB1291_.wvu.PrintArea" localSheetId="14" hidden="1">'Multifam Perf-Gas'!$A$1:$B$85</definedName>
    <definedName name="Z_CF32BA39_C68F_4AC2_AE01_65D52DEB1291_.wvu.PrintArea" localSheetId="12" hidden="1">'Multifamily Perf-Electric'!$A$1:$B$85</definedName>
    <definedName name="Z_CF32BA39_C68F_4AC2_AE01_65D52DEB1291_.wvu.PrintArea" localSheetId="22" hidden="1">'New Cmml Bldg'!$A$1:$B$85</definedName>
    <definedName name="Z_CF32BA39_C68F_4AC2_AE01_65D52DEB1291_.wvu.PrintArea" localSheetId="6" hidden="1">'NY Energy Star Home-Elec'!$A$1:$B$86</definedName>
    <definedName name="Z_CF32BA39_C68F_4AC2_AE01_65D52DEB1291_.wvu.PrintArea" localSheetId="7" hidden="1">'NY Energy Star Home-Gas'!$A$1:$B$85</definedName>
    <definedName name="Z_CF32BA39_C68F_4AC2_AE01_65D52DEB1291_.wvu.PrintArea" localSheetId="10" hidden="1">'Statewide POS Lighting'!$A$1:$B$85</definedName>
    <definedName name="Z_CF610BCD_704F_411F_A65E_EFA33D00B85C_.wvu.PrintArea" localSheetId="24" hidden="1">Agriculture!$A$1:$B$85</definedName>
    <definedName name="Z_CF610BCD_704F_411F_A65E_EFA33D00B85C_.wvu.PrintArea" localSheetId="25" hidden="1">'Agriculture-Gas'!$A$1:$B$85</definedName>
    <definedName name="Z_CF610BCD_704F_411F_A65E_EFA33D00B85C_.wvu.PrintArea" localSheetId="4" hidden="1">'Assist. Home Perf w Energy-Elec'!$A$1:$B$85</definedName>
    <definedName name="Z_CF610BCD_704F_411F_A65E_EFA33D00B85C_.wvu.PrintArea" localSheetId="5" hidden="1">'Assist. Home Perf w Energy-Gas'!$A$1:$B$85</definedName>
    <definedName name="Z_CF610BCD_704F_411F_A65E_EFA33D00B85C_.wvu.PrintArea" localSheetId="8" hidden="1">'Asst. NY Energy Star Home-Elec'!$A$1:$B$85</definedName>
    <definedName name="Z_CF610BCD_704F_411F_A65E_EFA33D00B85C_.wvu.PrintArea" localSheetId="9" hidden="1">'Asst. NY Energy Star Home-Gas'!$A$1:$B$85</definedName>
    <definedName name="Z_CF610BCD_704F_411F_A65E_EFA33D00B85C_.wvu.PrintArea" localSheetId="0" hidden="1">'EmPower NY-Elec'!$A$1:$B$85</definedName>
    <definedName name="Z_CF610BCD_704F_411F_A65E_EFA33D00B85C_.wvu.PrintArea" localSheetId="1" hidden="1">'EmPower NY-Gas'!$A$1:$B$85</definedName>
    <definedName name="Z_CF610BCD_704F_411F_A65E_EFA33D00B85C_.wvu.PrintArea" localSheetId="16" hidden="1">'Existing Facilities--Elec'!$A$1:$B$85</definedName>
    <definedName name="Z_CF610BCD_704F_411F_A65E_EFA33D00B85C_.wvu.PrintArea" localSheetId="17" hidden="1">'Existing Facilities-Gas'!$A$1:$B$85</definedName>
    <definedName name="Z_CF610BCD_704F_411F_A65E_EFA33D00B85C_.wvu.PrintArea" localSheetId="18" hidden="1">'Flex Tech'!$A$1:$B$85</definedName>
    <definedName name="Z_CF610BCD_704F_411F_A65E_EFA33D00B85C_.wvu.PrintArea" localSheetId="19" hidden="1">'Flex Tech-Gas'!$A$1:$B$86</definedName>
    <definedName name="Z_CF610BCD_704F_411F_A65E_EFA33D00B85C_.wvu.PrintArea" localSheetId="26" hidden="1">'General Awareness'!$A$1:$B$85</definedName>
    <definedName name="Z_CF610BCD_704F_411F_A65E_EFA33D00B85C_.wvu.PrintArea" localSheetId="23" hidden="1">'High Perf New Construction-Gas'!$A$1:$B$85</definedName>
    <definedName name="Z_CF610BCD_704F_411F_A65E_EFA33D00B85C_.wvu.PrintArea" localSheetId="2" hidden="1">'Home Perf w Energy Star-Elec'!$A$1:$B$85</definedName>
    <definedName name="Z_CF610BCD_704F_411F_A65E_EFA33D00B85C_.wvu.PrintArea" localSheetId="3" hidden="1">'Home Perf w Energy Star-Gas'!$A$1:$B$85</definedName>
    <definedName name="Z_CF610BCD_704F_411F_A65E_EFA33D00B85C_.wvu.PrintArea" localSheetId="20" hidden="1">'IPEP Electric'!$A$1:$B$85</definedName>
    <definedName name="Z_CF610BCD_704F_411F_A65E_EFA33D00B85C_.wvu.PrintArea" localSheetId="21" hidden="1">'IPEP Gas'!$A$1:$B$85</definedName>
    <definedName name="Z_CF610BCD_704F_411F_A65E_EFA33D00B85C_.wvu.PrintArea" localSheetId="13" hidden="1">'Low Inc Multifam Perf-Electric'!$A$1:$B$85</definedName>
    <definedName name="Z_CF610BCD_704F_411F_A65E_EFA33D00B85C_.wvu.PrintArea" localSheetId="15" hidden="1">'Low Inc Multifam Perf-Gas'!$A$1:$B$85</definedName>
    <definedName name="Z_CF610BCD_704F_411F_A65E_EFA33D00B85C_.wvu.PrintArea" localSheetId="11" hidden="1">'Master Metered Multifamily'!$A$1:$B$85</definedName>
    <definedName name="Z_CF610BCD_704F_411F_A65E_EFA33D00B85C_.wvu.PrintArea" localSheetId="14" hidden="1">'Multifam Perf-Gas'!$A$1:$B$85</definedName>
    <definedName name="Z_CF610BCD_704F_411F_A65E_EFA33D00B85C_.wvu.PrintArea" localSheetId="12" hidden="1">'Multifamily Perf-Electric'!$A$1:$B$85</definedName>
    <definedName name="Z_CF610BCD_704F_411F_A65E_EFA33D00B85C_.wvu.PrintArea" localSheetId="22" hidden="1">'New Cmml Bldg'!$A$1:$B$85</definedName>
    <definedName name="Z_CF610BCD_704F_411F_A65E_EFA33D00B85C_.wvu.PrintArea" localSheetId="6" hidden="1">'NY Energy Star Home-Elec'!$A$1:$B$86</definedName>
    <definedName name="Z_CF610BCD_704F_411F_A65E_EFA33D00B85C_.wvu.PrintArea" localSheetId="7" hidden="1">'NY Energy Star Home-Gas'!$A$1:$B$85</definedName>
    <definedName name="Z_CF610BCD_704F_411F_A65E_EFA33D00B85C_.wvu.PrintArea" localSheetId="10" hidden="1">'Statewide POS Lighting'!$A$1:$B$85</definedName>
    <definedName name="Z_D5BDB96B_69F0_4D1B_93E2_D9A52CF65BD4_.wvu.PrintArea" localSheetId="24" hidden="1">Agriculture!$A$1:$B$85</definedName>
    <definedName name="Z_D5BDB96B_69F0_4D1B_93E2_D9A52CF65BD4_.wvu.PrintArea" localSheetId="25" hidden="1">'Agriculture-Gas'!$A$1:$B$85</definedName>
    <definedName name="Z_D5BDB96B_69F0_4D1B_93E2_D9A52CF65BD4_.wvu.PrintArea" localSheetId="4" hidden="1">'Assist. Home Perf w Energy-Elec'!$A$1:$B$85</definedName>
    <definedName name="Z_D5BDB96B_69F0_4D1B_93E2_D9A52CF65BD4_.wvu.PrintArea" localSheetId="5" hidden="1">'Assist. Home Perf w Energy-Gas'!$A$1:$B$85</definedName>
    <definedName name="Z_D5BDB96B_69F0_4D1B_93E2_D9A52CF65BD4_.wvu.PrintArea" localSheetId="8" hidden="1">'Asst. NY Energy Star Home-Elec'!$A$1:$B$85</definedName>
    <definedName name="Z_D5BDB96B_69F0_4D1B_93E2_D9A52CF65BD4_.wvu.PrintArea" localSheetId="9" hidden="1">'Asst. NY Energy Star Home-Gas'!$A$1:$B$85</definedName>
    <definedName name="Z_D5BDB96B_69F0_4D1B_93E2_D9A52CF65BD4_.wvu.PrintArea" localSheetId="0" hidden="1">'EmPower NY-Elec'!$A$1:$B$85</definedName>
    <definedName name="Z_D5BDB96B_69F0_4D1B_93E2_D9A52CF65BD4_.wvu.PrintArea" localSheetId="1" hidden="1">'EmPower NY-Gas'!$A$1:$B$85</definedName>
    <definedName name="Z_D5BDB96B_69F0_4D1B_93E2_D9A52CF65BD4_.wvu.PrintArea" localSheetId="16" hidden="1">'Existing Facilities--Elec'!$A$1:$B$85</definedName>
    <definedName name="Z_D5BDB96B_69F0_4D1B_93E2_D9A52CF65BD4_.wvu.PrintArea" localSheetId="17" hidden="1">'Existing Facilities-Gas'!$A$1:$B$85</definedName>
    <definedName name="Z_D5BDB96B_69F0_4D1B_93E2_D9A52CF65BD4_.wvu.PrintArea" localSheetId="18" hidden="1">'Flex Tech'!$A$1:$B$85</definedName>
    <definedName name="Z_D5BDB96B_69F0_4D1B_93E2_D9A52CF65BD4_.wvu.PrintArea" localSheetId="19" hidden="1">'Flex Tech-Gas'!$A$1:$B$86</definedName>
    <definedName name="Z_D5BDB96B_69F0_4D1B_93E2_D9A52CF65BD4_.wvu.PrintArea" localSheetId="26" hidden="1">'General Awareness'!$A$1:$B$85</definedName>
    <definedName name="Z_D5BDB96B_69F0_4D1B_93E2_D9A52CF65BD4_.wvu.PrintArea" localSheetId="23" hidden="1">'High Perf New Construction-Gas'!$A$1:$B$85</definedName>
    <definedName name="Z_D5BDB96B_69F0_4D1B_93E2_D9A52CF65BD4_.wvu.PrintArea" localSheetId="2" hidden="1">'Home Perf w Energy Star-Elec'!$A$1:$B$85</definedName>
    <definedName name="Z_D5BDB96B_69F0_4D1B_93E2_D9A52CF65BD4_.wvu.PrintArea" localSheetId="3" hidden="1">'Home Perf w Energy Star-Gas'!$A$1:$B$85</definedName>
    <definedName name="Z_D5BDB96B_69F0_4D1B_93E2_D9A52CF65BD4_.wvu.PrintArea" localSheetId="20" hidden="1">'IPEP Electric'!$A$1:$B$85</definedName>
    <definedName name="Z_D5BDB96B_69F0_4D1B_93E2_D9A52CF65BD4_.wvu.PrintArea" localSheetId="21" hidden="1">'IPEP Gas'!$A$1:$B$85</definedName>
    <definedName name="Z_D5BDB96B_69F0_4D1B_93E2_D9A52CF65BD4_.wvu.PrintArea" localSheetId="13" hidden="1">'Low Inc Multifam Perf-Electric'!$A$1:$B$85</definedName>
    <definedName name="Z_D5BDB96B_69F0_4D1B_93E2_D9A52CF65BD4_.wvu.PrintArea" localSheetId="15" hidden="1">'Low Inc Multifam Perf-Gas'!$A$1:$B$85</definedName>
    <definedName name="Z_D5BDB96B_69F0_4D1B_93E2_D9A52CF65BD4_.wvu.PrintArea" localSheetId="11" hidden="1">'Master Metered Multifamily'!$A$1:$B$85</definedName>
    <definedName name="Z_D5BDB96B_69F0_4D1B_93E2_D9A52CF65BD4_.wvu.PrintArea" localSheetId="14" hidden="1">'Multifam Perf-Gas'!$A$1:$B$85</definedName>
    <definedName name="Z_D5BDB96B_69F0_4D1B_93E2_D9A52CF65BD4_.wvu.PrintArea" localSheetId="12" hidden="1">'Multifamily Perf-Electric'!$A$1:$B$85</definedName>
    <definedName name="Z_D5BDB96B_69F0_4D1B_93E2_D9A52CF65BD4_.wvu.PrintArea" localSheetId="22" hidden="1">'New Cmml Bldg'!$A$1:$B$85</definedName>
    <definedName name="Z_D5BDB96B_69F0_4D1B_93E2_D9A52CF65BD4_.wvu.PrintArea" localSheetId="6" hidden="1">'NY Energy Star Home-Elec'!$A$1:$B$86</definedName>
    <definedName name="Z_D5BDB96B_69F0_4D1B_93E2_D9A52CF65BD4_.wvu.PrintArea" localSheetId="7" hidden="1">'NY Energy Star Home-Gas'!$A$1:$B$85</definedName>
    <definedName name="Z_D5BDB96B_69F0_4D1B_93E2_D9A52CF65BD4_.wvu.PrintArea" localSheetId="10" hidden="1">'Statewide POS Lighting'!$A$1:$B$85</definedName>
    <definedName name="Z_D600EF72_F8C3_4E28_AF35_04306816EC9A_.wvu.PrintArea" localSheetId="24" hidden="1">Agriculture!$A$1:$B$85</definedName>
    <definedName name="Z_D600EF72_F8C3_4E28_AF35_04306816EC9A_.wvu.PrintArea" localSheetId="25" hidden="1">'Agriculture-Gas'!$A$1:$B$85</definedName>
    <definedName name="Z_D600EF72_F8C3_4E28_AF35_04306816EC9A_.wvu.PrintArea" localSheetId="4" hidden="1">'Assist. Home Perf w Energy-Elec'!$A$1:$B$85</definedName>
    <definedName name="Z_D600EF72_F8C3_4E28_AF35_04306816EC9A_.wvu.PrintArea" localSheetId="5" hidden="1">'Assist. Home Perf w Energy-Gas'!$A$1:$B$85</definedName>
    <definedName name="Z_D600EF72_F8C3_4E28_AF35_04306816EC9A_.wvu.PrintArea" localSheetId="8" hidden="1">'Asst. NY Energy Star Home-Elec'!$A$1:$B$85</definedName>
    <definedName name="Z_D600EF72_F8C3_4E28_AF35_04306816EC9A_.wvu.PrintArea" localSheetId="9" hidden="1">'Asst. NY Energy Star Home-Gas'!$A$1:$B$85</definedName>
    <definedName name="Z_D600EF72_F8C3_4E28_AF35_04306816EC9A_.wvu.PrintArea" localSheetId="0" hidden="1">'EmPower NY-Elec'!$A$1:$B$85</definedName>
    <definedName name="Z_D600EF72_F8C3_4E28_AF35_04306816EC9A_.wvu.PrintArea" localSheetId="1" hidden="1">'EmPower NY-Gas'!$A$1:$B$85</definedName>
    <definedName name="Z_D600EF72_F8C3_4E28_AF35_04306816EC9A_.wvu.PrintArea" localSheetId="16" hidden="1">'Existing Facilities--Elec'!$A$1:$B$85</definedName>
    <definedName name="Z_D600EF72_F8C3_4E28_AF35_04306816EC9A_.wvu.PrintArea" localSheetId="17" hidden="1">'Existing Facilities-Gas'!$A$1:$B$85</definedName>
    <definedName name="Z_D600EF72_F8C3_4E28_AF35_04306816EC9A_.wvu.PrintArea" localSheetId="18" hidden="1">'Flex Tech'!$A$1:$B$85</definedName>
    <definedName name="Z_D600EF72_F8C3_4E28_AF35_04306816EC9A_.wvu.PrintArea" localSheetId="19" hidden="1">'Flex Tech-Gas'!$A$1:$B$86</definedName>
    <definedName name="Z_D600EF72_F8C3_4E28_AF35_04306816EC9A_.wvu.PrintArea" localSheetId="26" hidden="1">'General Awareness'!$A$1:$B$85</definedName>
    <definedName name="Z_D600EF72_F8C3_4E28_AF35_04306816EC9A_.wvu.PrintArea" localSheetId="23" hidden="1">'High Perf New Construction-Gas'!$A$1:$B$85</definedName>
    <definedName name="Z_D600EF72_F8C3_4E28_AF35_04306816EC9A_.wvu.PrintArea" localSheetId="2" hidden="1">'Home Perf w Energy Star-Elec'!$A$1:$B$85</definedName>
    <definedName name="Z_D600EF72_F8C3_4E28_AF35_04306816EC9A_.wvu.PrintArea" localSheetId="3" hidden="1">'Home Perf w Energy Star-Gas'!$A$1:$B$85</definedName>
    <definedName name="Z_D600EF72_F8C3_4E28_AF35_04306816EC9A_.wvu.PrintArea" localSheetId="20" hidden="1">'IPEP Electric'!$A$1:$B$85</definedName>
    <definedName name="Z_D600EF72_F8C3_4E28_AF35_04306816EC9A_.wvu.PrintArea" localSheetId="21" hidden="1">'IPEP Gas'!$A$1:$B$85</definedName>
    <definedName name="Z_D600EF72_F8C3_4E28_AF35_04306816EC9A_.wvu.PrintArea" localSheetId="13" hidden="1">'Low Inc Multifam Perf-Electric'!$A$1:$B$85</definedName>
    <definedName name="Z_D600EF72_F8C3_4E28_AF35_04306816EC9A_.wvu.PrintArea" localSheetId="15" hidden="1">'Low Inc Multifam Perf-Gas'!$A$1:$B$85</definedName>
    <definedName name="Z_D600EF72_F8C3_4E28_AF35_04306816EC9A_.wvu.PrintArea" localSheetId="11" hidden="1">'Master Metered Multifamily'!$A$1:$B$85</definedName>
    <definedName name="Z_D600EF72_F8C3_4E28_AF35_04306816EC9A_.wvu.PrintArea" localSheetId="14" hidden="1">'Multifam Perf-Gas'!$A$1:$B$85</definedName>
    <definedName name="Z_D600EF72_F8C3_4E28_AF35_04306816EC9A_.wvu.PrintArea" localSheetId="12" hidden="1">'Multifamily Perf-Electric'!$A$1:$B$85</definedName>
    <definedName name="Z_D600EF72_F8C3_4E28_AF35_04306816EC9A_.wvu.PrintArea" localSheetId="22" hidden="1">'New Cmml Bldg'!$A$1:$B$85</definedName>
    <definedName name="Z_D600EF72_F8C3_4E28_AF35_04306816EC9A_.wvu.PrintArea" localSheetId="6" hidden="1">'NY Energy Star Home-Elec'!$A$1:$B$86</definedName>
    <definedName name="Z_D600EF72_F8C3_4E28_AF35_04306816EC9A_.wvu.PrintArea" localSheetId="7" hidden="1">'NY Energy Star Home-Gas'!$A$1:$B$85</definedName>
    <definedName name="Z_D600EF72_F8C3_4E28_AF35_04306816EC9A_.wvu.PrintArea" localSheetId="10" hidden="1">'Statewide POS Lighting'!$A$1:$B$85</definedName>
    <definedName name="Z_E671AD56_0747_47C6_9FD6_DDF854F488F8_.wvu.PrintArea" localSheetId="24" hidden="1">Agriculture!$A$1:$B$85</definedName>
    <definedName name="Z_E671AD56_0747_47C6_9FD6_DDF854F488F8_.wvu.PrintArea" localSheetId="25" hidden="1">'Agriculture-Gas'!$A$1:$B$85</definedName>
    <definedName name="Z_E671AD56_0747_47C6_9FD6_DDF854F488F8_.wvu.PrintArea" localSheetId="4" hidden="1">'Assist. Home Perf w Energy-Elec'!$A$1:$B$85</definedName>
    <definedName name="Z_E671AD56_0747_47C6_9FD6_DDF854F488F8_.wvu.PrintArea" localSheetId="5" hidden="1">'Assist. Home Perf w Energy-Gas'!$A$1:$B$85</definedName>
    <definedName name="Z_E671AD56_0747_47C6_9FD6_DDF854F488F8_.wvu.PrintArea" localSheetId="8" hidden="1">'Asst. NY Energy Star Home-Elec'!$A$1:$B$85</definedName>
    <definedName name="Z_E671AD56_0747_47C6_9FD6_DDF854F488F8_.wvu.PrintArea" localSheetId="9" hidden="1">'Asst. NY Energy Star Home-Gas'!$A$1:$B$85</definedName>
    <definedName name="Z_E671AD56_0747_47C6_9FD6_DDF854F488F8_.wvu.PrintArea" localSheetId="0" hidden="1">'EmPower NY-Elec'!$A$1:$B$85</definedName>
    <definedName name="Z_E671AD56_0747_47C6_9FD6_DDF854F488F8_.wvu.PrintArea" localSheetId="1" hidden="1">'EmPower NY-Gas'!$A$1:$B$85</definedName>
    <definedName name="Z_E671AD56_0747_47C6_9FD6_DDF854F488F8_.wvu.PrintArea" localSheetId="16" hidden="1">'Existing Facilities--Elec'!$A$1:$AF$113</definedName>
    <definedName name="Z_E671AD56_0747_47C6_9FD6_DDF854F488F8_.wvu.PrintArea" localSheetId="17" hidden="1">'Existing Facilities-Gas'!$A$1:$B$85</definedName>
    <definedName name="Z_E671AD56_0747_47C6_9FD6_DDF854F488F8_.wvu.PrintArea" localSheetId="18" hidden="1">'Flex Tech'!$A$1:$AF$113</definedName>
    <definedName name="Z_E671AD56_0747_47C6_9FD6_DDF854F488F8_.wvu.PrintArea" localSheetId="19" hidden="1">'Flex Tech-Gas'!$A$1:$AE$112</definedName>
    <definedName name="Z_E671AD56_0747_47C6_9FD6_DDF854F488F8_.wvu.PrintArea" localSheetId="26" hidden="1">'General Awareness'!$A$1:$AF$113</definedName>
    <definedName name="Z_E671AD56_0747_47C6_9FD6_DDF854F488F8_.wvu.PrintArea" localSheetId="23" hidden="1">'High Perf New Construction-Gas'!$A$1:$B$85</definedName>
    <definedName name="Z_E671AD56_0747_47C6_9FD6_DDF854F488F8_.wvu.PrintArea" localSheetId="2" hidden="1">'Home Perf w Energy Star-Elec'!$A$1:$B$85</definedName>
    <definedName name="Z_E671AD56_0747_47C6_9FD6_DDF854F488F8_.wvu.PrintArea" localSheetId="3" hidden="1">'Home Perf w Energy Star-Gas'!$A$1:$B$85</definedName>
    <definedName name="Z_E671AD56_0747_47C6_9FD6_DDF854F488F8_.wvu.PrintArea" localSheetId="20" hidden="1">'IPEP Electric'!$A$1:$B$85</definedName>
    <definedName name="Z_E671AD56_0747_47C6_9FD6_DDF854F488F8_.wvu.PrintArea" localSheetId="21" hidden="1">'IPEP Gas'!$A$1:$B$85</definedName>
    <definedName name="Z_E671AD56_0747_47C6_9FD6_DDF854F488F8_.wvu.PrintArea" localSheetId="13" hidden="1">'Low Inc Multifam Perf-Electric'!$A$1:$B$85</definedName>
    <definedName name="Z_E671AD56_0747_47C6_9FD6_DDF854F488F8_.wvu.PrintArea" localSheetId="15" hidden="1">'Low Inc Multifam Perf-Gas'!$A$1:$B$85</definedName>
    <definedName name="Z_E671AD56_0747_47C6_9FD6_DDF854F488F8_.wvu.PrintArea" localSheetId="11" hidden="1">'Master Metered Multifamily'!$A$1:$B$85</definedName>
    <definedName name="Z_E671AD56_0747_47C6_9FD6_DDF854F488F8_.wvu.PrintArea" localSheetId="14" hidden="1">'Multifam Perf-Gas'!$A$1:$B$85</definedName>
    <definedName name="Z_E671AD56_0747_47C6_9FD6_DDF854F488F8_.wvu.PrintArea" localSheetId="12" hidden="1">'Multifamily Perf-Electric'!$A$1:$B$85</definedName>
    <definedName name="Z_E671AD56_0747_47C6_9FD6_DDF854F488F8_.wvu.PrintArea" localSheetId="22" hidden="1">'New Cmml Bldg'!$A$1:$B$85</definedName>
    <definedName name="Z_E671AD56_0747_47C6_9FD6_DDF854F488F8_.wvu.PrintArea" localSheetId="6" hidden="1">'NY Energy Star Home-Elec'!$A$1:$B$85</definedName>
    <definedName name="Z_E671AD56_0747_47C6_9FD6_DDF854F488F8_.wvu.PrintArea" localSheetId="7" hidden="1">'NY Energy Star Home-Gas'!$A$1:$B$85</definedName>
    <definedName name="Z_E671AD56_0747_47C6_9FD6_DDF854F488F8_.wvu.PrintArea" localSheetId="10" hidden="1">'Statewide POS Lighting'!$A$1:$B$85</definedName>
    <definedName name="Z_E9247C17_4601_4A8A_A970_8C31988E0A0E_.wvu.PrintArea" localSheetId="24" hidden="1">Agriculture!$A$1:$B$85</definedName>
    <definedName name="Z_E9247C17_4601_4A8A_A970_8C31988E0A0E_.wvu.PrintArea" localSheetId="25" hidden="1">'Agriculture-Gas'!$A$1:$B$85</definedName>
    <definedName name="Z_E9247C17_4601_4A8A_A970_8C31988E0A0E_.wvu.PrintArea" localSheetId="4" hidden="1">'Assist. Home Perf w Energy-Elec'!$A$1:$B$85</definedName>
    <definedName name="Z_E9247C17_4601_4A8A_A970_8C31988E0A0E_.wvu.PrintArea" localSheetId="5" hidden="1">'Assist. Home Perf w Energy-Gas'!$A$1:$B$85</definedName>
    <definedName name="Z_E9247C17_4601_4A8A_A970_8C31988E0A0E_.wvu.PrintArea" localSheetId="8" hidden="1">'Asst. NY Energy Star Home-Elec'!$A$1:$B$85</definedName>
    <definedName name="Z_E9247C17_4601_4A8A_A970_8C31988E0A0E_.wvu.PrintArea" localSheetId="9" hidden="1">'Asst. NY Energy Star Home-Gas'!$A$1:$B$85</definedName>
    <definedName name="Z_E9247C17_4601_4A8A_A970_8C31988E0A0E_.wvu.PrintArea" localSheetId="0" hidden="1">'EmPower NY-Elec'!$A$1:$B$85</definedName>
    <definedName name="Z_E9247C17_4601_4A8A_A970_8C31988E0A0E_.wvu.PrintArea" localSheetId="1" hidden="1">'EmPower NY-Gas'!$A$1:$B$85</definedName>
    <definedName name="Z_E9247C17_4601_4A8A_A970_8C31988E0A0E_.wvu.PrintArea" localSheetId="16" hidden="1">'Existing Facilities--Elec'!$A$1:$B$85</definedName>
    <definedName name="Z_E9247C17_4601_4A8A_A970_8C31988E0A0E_.wvu.PrintArea" localSheetId="17" hidden="1">'Existing Facilities-Gas'!$A$1:$B$85</definedName>
    <definedName name="Z_E9247C17_4601_4A8A_A970_8C31988E0A0E_.wvu.PrintArea" localSheetId="18" hidden="1">'Flex Tech'!$A$1:$B$85</definedName>
    <definedName name="Z_E9247C17_4601_4A8A_A970_8C31988E0A0E_.wvu.PrintArea" localSheetId="19" hidden="1">'Flex Tech-Gas'!$A$1:$B$86</definedName>
    <definedName name="Z_E9247C17_4601_4A8A_A970_8C31988E0A0E_.wvu.PrintArea" localSheetId="26" hidden="1">'General Awareness'!$A$1:$B$85</definedName>
    <definedName name="Z_E9247C17_4601_4A8A_A970_8C31988E0A0E_.wvu.PrintArea" localSheetId="23" hidden="1">'High Perf New Construction-Gas'!$A$1:$B$85</definedName>
    <definedName name="Z_E9247C17_4601_4A8A_A970_8C31988E0A0E_.wvu.PrintArea" localSheetId="2" hidden="1">'Home Perf w Energy Star-Elec'!$A$1:$B$85</definedName>
    <definedName name="Z_E9247C17_4601_4A8A_A970_8C31988E0A0E_.wvu.PrintArea" localSheetId="3" hidden="1">'Home Perf w Energy Star-Gas'!$A$1:$B$85</definedName>
    <definedName name="Z_E9247C17_4601_4A8A_A970_8C31988E0A0E_.wvu.PrintArea" localSheetId="20" hidden="1">'IPEP Electric'!$A$1:$B$85</definedName>
    <definedName name="Z_E9247C17_4601_4A8A_A970_8C31988E0A0E_.wvu.PrintArea" localSheetId="21" hidden="1">'IPEP Gas'!$A$1:$B$85</definedName>
    <definedName name="Z_E9247C17_4601_4A8A_A970_8C31988E0A0E_.wvu.PrintArea" localSheetId="13" hidden="1">'Low Inc Multifam Perf-Electric'!$A$1:$B$85</definedName>
    <definedName name="Z_E9247C17_4601_4A8A_A970_8C31988E0A0E_.wvu.PrintArea" localSheetId="15" hidden="1">'Low Inc Multifam Perf-Gas'!$A$1:$B$85</definedName>
    <definedName name="Z_E9247C17_4601_4A8A_A970_8C31988E0A0E_.wvu.PrintArea" localSheetId="11" hidden="1">'Master Metered Multifamily'!$A$1:$B$85</definedName>
    <definedName name="Z_E9247C17_4601_4A8A_A970_8C31988E0A0E_.wvu.PrintArea" localSheetId="14" hidden="1">'Multifam Perf-Gas'!$A$1:$B$85</definedName>
    <definedName name="Z_E9247C17_4601_4A8A_A970_8C31988E0A0E_.wvu.PrintArea" localSheetId="12" hidden="1">'Multifamily Perf-Electric'!$A$1:$B$85</definedName>
    <definedName name="Z_E9247C17_4601_4A8A_A970_8C31988E0A0E_.wvu.PrintArea" localSheetId="22" hidden="1">'New Cmml Bldg'!$A$1:$B$85</definedName>
    <definedName name="Z_E9247C17_4601_4A8A_A970_8C31988E0A0E_.wvu.PrintArea" localSheetId="6" hidden="1">'NY Energy Star Home-Elec'!$A$1:$B$86</definedName>
    <definedName name="Z_E9247C17_4601_4A8A_A970_8C31988E0A0E_.wvu.PrintArea" localSheetId="7" hidden="1">'NY Energy Star Home-Gas'!$A$1:$B$85</definedName>
    <definedName name="Z_E9247C17_4601_4A8A_A970_8C31988E0A0E_.wvu.PrintArea" localSheetId="10" hidden="1">'Statewide POS Lighting'!$A$1:$B$85</definedName>
    <definedName name="Z_E9B595C0_77EB_4C88_8860_A07A7DB0399B_.wvu.PrintArea" localSheetId="24" hidden="1">Agriculture!$A$1:$B$85</definedName>
    <definedName name="Z_E9B595C0_77EB_4C88_8860_A07A7DB0399B_.wvu.PrintArea" localSheetId="25" hidden="1">'Agriculture-Gas'!$A$1:$B$85</definedName>
    <definedName name="Z_E9B595C0_77EB_4C88_8860_A07A7DB0399B_.wvu.PrintArea" localSheetId="4" hidden="1">'Assist. Home Perf w Energy-Elec'!$A$1:$B$85</definedName>
    <definedName name="Z_E9B595C0_77EB_4C88_8860_A07A7DB0399B_.wvu.PrintArea" localSheetId="5" hidden="1">'Assist. Home Perf w Energy-Gas'!$A$1:$B$85</definedName>
    <definedName name="Z_E9B595C0_77EB_4C88_8860_A07A7DB0399B_.wvu.PrintArea" localSheetId="8" hidden="1">'Asst. NY Energy Star Home-Elec'!$A$1:$B$85</definedName>
    <definedName name="Z_E9B595C0_77EB_4C88_8860_A07A7DB0399B_.wvu.PrintArea" localSheetId="9" hidden="1">'Asst. NY Energy Star Home-Gas'!$A$1:$B$85</definedName>
    <definedName name="Z_E9B595C0_77EB_4C88_8860_A07A7DB0399B_.wvu.PrintArea" localSheetId="0" hidden="1">'EmPower NY-Elec'!$A$1:$B$85</definedName>
    <definedName name="Z_E9B595C0_77EB_4C88_8860_A07A7DB0399B_.wvu.PrintArea" localSheetId="1" hidden="1">'EmPower NY-Gas'!$A$1:$B$85</definedName>
    <definedName name="Z_E9B595C0_77EB_4C88_8860_A07A7DB0399B_.wvu.PrintArea" localSheetId="16" hidden="1">'Existing Facilities--Elec'!$A$1:$AF$113</definedName>
    <definedName name="Z_E9B595C0_77EB_4C88_8860_A07A7DB0399B_.wvu.PrintArea" localSheetId="17" hidden="1">'Existing Facilities-Gas'!$A$1:$B$85</definedName>
    <definedName name="Z_E9B595C0_77EB_4C88_8860_A07A7DB0399B_.wvu.PrintArea" localSheetId="18" hidden="1">'Flex Tech'!$A$1:$AF$113</definedName>
    <definedName name="Z_E9B595C0_77EB_4C88_8860_A07A7DB0399B_.wvu.PrintArea" localSheetId="19" hidden="1">'Flex Tech-Gas'!$A$1:$AE$112</definedName>
    <definedName name="Z_E9B595C0_77EB_4C88_8860_A07A7DB0399B_.wvu.PrintArea" localSheetId="26" hidden="1">'General Awareness'!$A$1:$AF$113</definedName>
    <definedName name="Z_E9B595C0_77EB_4C88_8860_A07A7DB0399B_.wvu.PrintArea" localSheetId="23" hidden="1">'High Perf New Construction-Gas'!$A$1:$B$85</definedName>
    <definedName name="Z_E9B595C0_77EB_4C88_8860_A07A7DB0399B_.wvu.PrintArea" localSheetId="2" hidden="1">'Home Perf w Energy Star-Elec'!$A$1:$B$85</definedName>
    <definedName name="Z_E9B595C0_77EB_4C88_8860_A07A7DB0399B_.wvu.PrintArea" localSheetId="3" hidden="1">'Home Perf w Energy Star-Gas'!$A$1:$B$85</definedName>
    <definedName name="Z_E9B595C0_77EB_4C88_8860_A07A7DB0399B_.wvu.PrintArea" localSheetId="20" hidden="1">'IPEP Electric'!$A$1:$B$85</definedName>
    <definedName name="Z_E9B595C0_77EB_4C88_8860_A07A7DB0399B_.wvu.PrintArea" localSheetId="21" hidden="1">'IPEP Gas'!$A$1:$B$85</definedName>
    <definedName name="Z_E9B595C0_77EB_4C88_8860_A07A7DB0399B_.wvu.PrintArea" localSheetId="13" hidden="1">'Low Inc Multifam Perf-Electric'!$A$1:$B$85</definedName>
    <definedName name="Z_E9B595C0_77EB_4C88_8860_A07A7DB0399B_.wvu.PrintArea" localSheetId="15" hidden="1">'Low Inc Multifam Perf-Gas'!$A$1:$B$85</definedName>
    <definedName name="Z_E9B595C0_77EB_4C88_8860_A07A7DB0399B_.wvu.PrintArea" localSheetId="11" hidden="1">'Master Metered Multifamily'!$A$1:$B$85</definedName>
    <definedName name="Z_E9B595C0_77EB_4C88_8860_A07A7DB0399B_.wvu.PrintArea" localSheetId="14" hidden="1">'Multifam Perf-Gas'!$A$1:$B$85</definedName>
    <definedName name="Z_E9B595C0_77EB_4C88_8860_A07A7DB0399B_.wvu.PrintArea" localSheetId="12" hidden="1">'Multifamily Perf-Electric'!$A$1:$B$85</definedName>
    <definedName name="Z_E9B595C0_77EB_4C88_8860_A07A7DB0399B_.wvu.PrintArea" localSheetId="22" hidden="1">'New Cmml Bldg'!$A$1:$B$85</definedName>
    <definedName name="Z_E9B595C0_77EB_4C88_8860_A07A7DB0399B_.wvu.PrintArea" localSheetId="6" hidden="1">'NY Energy Star Home-Elec'!$A$1:$B$85</definedName>
    <definedName name="Z_E9B595C0_77EB_4C88_8860_A07A7DB0399B_.wvu.PrintArea" localSheetId="7" hidden="1">'NY Energy Star Home-Gas'!$A$1:$B$85</definedName>
    <definedName name="Z_E9B595C0_77EB_4C88_8860_A07A7DB0399B_.wvu.PrintArea" localSheetId="10" hidden="1">'Statewide POS Lighting'!$A$1:$B$85</definedName>
    <definedName name="Z_F6FB3C86_C705_4B66_AE7E_B8118E217282_.wvu.PrintArea" localSheetId="24" hidden="1">Agriculture!$A$1:$B$85</definedName>
    <definedName name="Z_F6FB3C86_C705_4B66_AE7E_B8118E217282_.wvu.PrintArea" localSheetId="25" hidden="1">'Agriculture-Gas'!$A$1:$B$85</definedName>
    <definedName name="Z_F6FB3C86_C705_4B66_AE7E_B8118E217282_.wvu.PrintArea" localSheetId="4" hidden="1">'Assist. Home Perf w Energy-Elec'!$A$1:$B$85</definedName>
    <definedName name="Z_F6FB3C86_C705_4B66_AE7E_B8118E217282_.wvu.PrintArea" localSheetId="5" hidden="1">'Assist. Home Perf w Energy-Gas'!$A$1:$B$85</definedName>
    <definedName name="Z_F6FB3C86_C705_4B66_AE7E_B8118E217282_.wvu.PrintArea" localSheetId="8" hidden="1">'Asst. NY Energy Star Home-Elec'!$A$1:$B$85</definedName>
    <definedName name="Z_F6FB3C86_C705_4B66_AE7E_B8118E217282_.wvu.PrintArea" localSheetId="9" hidden="1">'Asst. NY Energy Star Home-Gas'!$A$1:$B$85</definedName>
    <definedName name="Z_F6FB3C86_C705_4B66_AE7E_B8118E217282_.wvu.PrintArea" localSheetId="0" hidden="1">'EmPower NY-Elec'!$A$1:$B$85</definedName>
    <definedName name="Z_F6FB3C86_C705_4B66_AE7E_B8118E217282_.wvu.PrintArea" localSheetId="1" hidden="1">'EmPower NY-Gas'!$A$1:$B$85</definedName>
    <definedName name="Z_F6FB3C86_C705_4B66_AE7E_B8118E217282_.wvu.PrintArea" localSheetId="16" hidden="1">'Existing Facilities--Elec'!$A$1:$B$85</definedName>
    <definedName name="Z_F6FB3C86_C705_4B66_AE7E_B8118E217282_.wvu.PrintArea" localSheetId="17" hidden="1">'Existing Facilities-Gas'!$A$1:$B$85</definedName>
    <definedName name="Z_F6FB3C86_C705_4B66_AE7E_B8118E217282_.wvu.PrintArea" localSheetId="18" hidden="1">'Flex Tech'!$A$1:$B$85</definedName>
    <definedName name="Z_F6FB3C86_C705_4B66_AE7E_B8118E217282_.wvu.PrintArea" localSheetId="19" hidden="1">'Flex Tech-Gas'!$A$1:$B$86</definedName>
    <definedName name="Z_F6FB3C86_C705_4B66_AE7E_B8118E217282_.wvu.PrintArea" localSheetId="26" hidden="1">'General Awareness'!$A$1:$B$85</definedName>
    <definedName name="Z_F6FB3C86_C705_4B66_AE7E_B8118E217282_.wvu.PrintArea" localSheetId="23" hidden="1">'High Perf New Construction-Gas'!$A$1:$B$85</definedName>
    <definedName name="Z_F6FB3C86_C705_4B66_AE7E_B8118E217282_.wvu.PrintArea" localSheetId="2" hidden="1">'Home Perf w Energy Star-Elec'!$A$1:$B$85</definedName>
    <definedName name="Z_F6FB3C86_C705_4B66_AE7E_B8118E217282_.wvu.PrintArea" localSheetId="3" hidden="1">'Home Perf w Energy Star-Gas'!$A$1:$B$85</definedName>
    <definedName name="Z_F6FB3C86_C705_4B66_AE7E_B8118E217282_.wvu.PrintArea" localSheetId="20" hidden="1">'IPEP Electric'!$A$1:$B$85</definedName>
    <definedName name="Z_F6FB3C86_C705_4B66_AE7E_B8118E217282_.wvu.PrintArea" localSheetId="21" hidden="1">'IPEP Gas'!$A$1:$B$85</definedName>
    <definedName name="Z_F6FB3C86_C705_4B66_AE7E_B8118E217282_.wvu.PrintArea" localSheetId="13" hidden="1">'Low Inc Multifam Perf-Electric'!$A$1:$B$85</definedName>
    <definedName name="Z_F6FB3C86_C705_4B66_AE7E_B8118E217282_.wvu.PrintArea" localSheetId="15" hidden="1">'Low Inc Multifam Perf-Gas'!$A$1:$B$85</definedName>
    <definedName name="Z_F6FB3C86_C705_4B66_AE7E_B8118E217282_.wvu.PrintArea" localSheetId="11" hidden="1">'Master Metered Multifamily'!$A$1:$B$85</definedName>
    <definedName name="Z_F6FB3C86_C705_4B66_AE7E_B8118E217282_.wvu.PrintArea" localSheetId="14" hidden="1">'Multifam Perf-Gas'!$A$1:$B$85</definedName>
    <definedName name="Z_F6FB3C86_C705_4B66_AE7E_B8118E217282_.wvu.PrintArea" localSheetId="12" hidden="1">'Multifamily Perf-Electric'!$A$1:$B$85</definedName>
    <definedName name="Z_F6FB3C86_C705_4B66_AE7E_B8118E217282_.wvu.PrintArea" localSheetId="22" hidden="1">'New Cmml Bldg'!$A$1:$B$85</definedName>
    <definedName name="Z_F6FB3C86_C705_4B66_AE7E_B8118E217282_.wvu.PrintArea" localSheetId="6" hidden="1">'NY Energy Star Home-Elec'!$A$1:$B$86</definedName>
    <definedName name="Z_F6FB3C86_C705_4B66_AE7E_B8118E217282_.wvu.PrintArea" localSheetId="7" hidden="1">'NY Energy Star Home-Gas'!$A$1:$B$85</definedName>
    <definedName name="Z_F6FB3C86_C705_4B66_AE7E_B8118E217282_.wvu.PrintArea" localSheetId="10" hidden="1">'Statewide POS Lighting'!$A$1:$B$85</definedName>
    <definedName name="Z_FAFAB48A_F0C9_4E4E_9865_6B5A7EFA1DE3_.wvu.PrintArea" localSheetId="24" hidden="1">Agriculture!$A$1:$B$85</definedName>
    <definedName name="Z_FAFAB48A_F0C9_4E4E_9865_6B5A7EFA1DE3_.wvu.PrintArea" localSheetId="25" hidden="1">'Agriculture-Gas'!$A$1:$B$85</definedName>
    <definedName name="Z_FAFAB48A_F0C9_4E4E_9865_6B5A7EFA1DE3_.wvu.PrintArea" localSheetId="4" hidden="1">'Assist. Home Perf w Energy-Elec'!$A$1:$B$85</definedName>
    <definedName name="Z_FAFAB48A_F0C9_4E4E_9865_6B5A7EFA1DE3_.wvu.PrintArea" localSheetId="5" hidden="1">'Assist. Home Perf w Energy-Gas'!$A$1:$B$85</definedName>
    <definedName name="Z_FAFAB48A_F0C9_4E4E_9865_6B5A7EFA1DE3_.wvu.PrintArea" localSheetId="8" hidden="1">'Asst. NY Energy Star Home-Elec'!$A$1:$B$85</definedName>
    <definedName name="Z_FAFAB48A_F0C9_4E4E_9865_6B5A7EFA1DE3_.wvu.PrintArea" localSheetId="9" hidden="1">'Asst. NY Energy Star Home-Gas'!$A$1:$B$85</definedName>
    <definedName name="Z_FAFAB48A_F0C9_4E4E_9865_6B5A7EFA1DE3_.wvu.PrintArea" localSheetId="0" hidden="1">'EmPower NY-Elec'!$A$1:$B$85</definedName>
    <definedName name="Z_FAFAB48A_F0C9_4E4E_9865_6B5A7EFA1DE3_.wvu.PrintArea" localSheetId="1" hidden="1">'EmPower NY-Gas'!$A$1:$B$85</definedName>
    <definedName name="Z_FAFAB48A_F0C9_4E4E_9865_6B5A7EFA1DE3_.wvu.PrintArea" localSheetId="16" hidden="1">'Existing Facilities--Elec'!$A$1:$B$85</definedName>
    <definedName name="Z_FAFAB48A_F0C9_4E4E_9865_6B5A7EFA1DE3_.wvu.PrintArea" localSheetId="17" hidden="1">'Existing Facilities-Gas'!$A$1:$B$85</definedName>
    <definedName name="Z_FAFAB48A_F0C9_4E4E_9865_6B5A7EFA1DE3_.wvu.PrintArea" localSheetId="18" hidden="1">'Flex Tech'!$A$1:$B$85</definedName>
    <definedName name="Z_FAFAB48A_F0C9_4E4E_9865_6B5A7EFA1DE3_.wvu.PrintArea" localSheetId="19" hidden="1">'Flex Tech-Gas'!$A$1:$B$86</definedName>
    <definedName name="Z_FAFAB48A_F0C9_4E4E_9865_6B5A7EFA1DE3_.wvu.PrintArea" localSheetId="26" hidden="1">'General Awareness'!$A$1:$B$85</definedName>
    <definedName name="Z_FAFAB48A_F0C9_4E4E_9865_6B5A7EFA1DE3_.wvu.PrintArea" localSheetId="23" hidden="1">'High Perf New Construction-Gas'!$A$1:$B$85</definedName>
    <definedName name="Z_FAFAB48A_F0C9_4E4E_9865_6B5A7EFA1DE3_.wvu.PrintArea" localSheetId="2" hidden="1">'Home Perf w Energy Star-Elec'!$A$1:$B$85</definedName>
    <definedName name="Z_FAFAB48A_F0C9_4E4E_9865_6B5A7EFA1DE3_.wvu.PrintArea" localSheetId="3" hidden="1">'Home Perf w Energy Star-Gas'!$A$1:$B$85</definedName>
    <definedName name="Z_FAFAB48A_F0C9_4E4E_9865_6B5A7EFA1DE3_.wvu.PrintArea" localSheetId="20" hidden="1">'IPEP Electric'!$A$1:$B$85</definedName>
    <definedName name="Z_FAFAB48A_F0C9_4E4E_9865_6B5A7EFA1DE3_.wvu.PrintArea" localSheetId="21" hidden="1">'IPEP Gas'!$A$1:$B$85</definedName>
    <definedName name="Z_FAFAB48A_F0C9_4E4E_9865_6B5A7EFA1DE3_.wvu.PrintArea" localSheetId="13" hidden="1">'Low Inc Multifam Perf-Electric'!$A$1:$B$85</definedName>
    <definedName name="Z_FAFAB48A_F0C9_4E4E_9865_6B5A7EFA1DE3_.wvu.PrintArea" localSheetId="15" hidden="1">'Low Inc Multifam Perf-Gas'!$A$1:$B$85</definedName>
    <definedName name="Z_FAFAB48A_F0C9_4E4E_9865_6B5A7EFA1DE3_.wvu.PrintArea" localSheetId="11" hidden="1">'Master Metered Multifamily'!$A$1:$B$85</definedName>
    <definedName name="Z_FAFAB48A_F0C9_4E4E_9865_6B5A7EFA1DE3_.wvu.PrintArea" localSheetId="14" hidden="1">'Multifam Perf-Gas'!$A$1:$B$85</definedName>
    <definedName name="Z_FAFAB48A_F0C9_4E4E_9865_6B5A7EFA1DE3_.wvu.PrintArea" localSheetId="12" hidden="1">'Multifamily Perf-Electric'!$A$1:$B$85</definedName>
    <definedName name="Z_FAFAB48A_F0C9_4E4E_9865_6B5A7EFA1DE3_.wvu.PrintArea" localSheetId="22" hidden="1">'New Cmml Bldg'!$A$1:$B$85</definedName>
    <definedName name="Z_FAFAB48A_F0C9_4E4E_9865_6B5A7EFA1DE3_.wvu.PrintArea" localSheetId="6" hidden="1">'NY Energy Star Home-Elec'!$A$1:$B$86</definedName>
    <definedName name="Z_FAFAB48A_F0C9_4E4E_9865_6B5A7EFA1DE3_.wvu.PrintArea" localSheetId="7" hidden="1">'NY Energy Star Home-Gas'!$A$1:$B$85</definedName>
    <definedName name="Z_FAFAB48A_F0C9_4E4E_9865_6B5A7EFA1DE3_.wvu.PrintArea" localSheetId="10" hidden="1">'Statewide POS Lighting'!$A$1:$B$85</definedName>
  </definedNames>
  <calcPr calcId="125725"/>
  <customWorkbookViews>
    <customWorkbookView name="Wendy MacPherson - Personal View" guid="{00D23E42-543D-436C-AA84-0A62465319D8}" mergeInterval="0" personalView="1" maximized="1" xWindow="1" yWindow="1" windowWidth="1050" windowHeight="652" tabRatio="913" activeSheetId="22"/>
    <customWorkbookView name="CFL - Personal View" guid="{BE3D6E2B-609E-47D5-9384-D7369416F08A}" mergeInterval="0" personalView="1" maximized="1" xWindow="1" yWindow="1" windowWidth="1440" windowHeight="708" tabRatio="699" activeSheetId="1"/>
    <customWorkbookView name="Sheila Mahoney - Personal View" guid="{12A302A7-2028-4631-BA49-7420546C5656}" mergeInterval="0" personalView="1" maximized="1" xWindow="1" yWindow="1" windowWidth="1276" windowHeight="803" tabRatio="856" activeSheetId="19"/>
    <customWorkbookView name="JLZ - Personal View" guid="{F6FB3C86-C705-4B66-AE7E-B8118E217282}" mergeInterval="0" personalView="1" maximized="1" xWindow="1" yWindow="1" windowWidth="1276" windowHeight="794" tabRatio="913" activeSheetId="25"/>
    <customWorkbookView name="wmm - Personal View" guid="{FAFAB48A-F0C9-4E4E-9865-6B5A7EFA1DE3}" mergeInterval="0" personalView="1" maximized="1" xWindow="1" yWindow="1" windowWidth="1436" windowHeight="679" tabRatio="913" activeSheetId="22"/>
    <customWorkbookView name="MAN - Personal View" guid="{906B59F4-57E3-44A2-8FFC-DC6E8BD2AF1F}" mergeInterval="0" personalView="1" maximized="1" xWindow="1" yWindow="1" windowWidth="1596" windowHeight="970" tabRatio="913" activeSheetId="1"/>
    <customWorkbookView name="adb - Personal View" guid="{D600EF72-F8C3-4E28-AF35-04306816EC9A}" mergeInterval="0" personalView="1" maximized="1" xWindow="1" yWindow="1" windowWidth="1362" windowHeight="547" tabRatio="913" activeSheetId="1"/>
    <customWorkbookView name="o - Personal View" guid="{0E308286-4755-4646-9FAC-67091F8B0373}" mergeInterval="0" personalView="1" maximized="1" xWindow="1" yWindow="1" windowWidth="1217" windowHeight="635" tabRatio="913" activeSheetId="4" showComments="commIndAndComment"/>
    <customWorkbookView name="Ed Morrison - Personal View" guid="{959722E8-F874-4857-A4F0-9FE9FF920D93}" mergeInterval="0" personalView="1" maximized="1" xWindow="1" yWindow="1" windowWidth="1276" windowHeight="794" tabRatio="913" activeSheetId="16"/>
    <customWorkbookView name="MRE - Personal View" guid="{A1C77666-EE60-4CD7-ADF7-26F191645AF7}" mergeInterval="0" personalView="1" maximized="1" xWindow="1" yWindow="1" windowWidth="1418" windowHeight="670" tabRatio="913" activeSheetId="1"/>
    <customWorkbookView name="ejs - Personal View" guid="{1B126E91-5D7C-48F9-BBDD-0388BE9593D9}" mergeInterval="0" personalView="1" maximized="1" xWindow="1" yWindow="1" windowWidth="1276" windowHeight="776" activeSheetId="18" showComments="commIndAndComment"/>
    <customWorkbookView name="David A. Friello - Personal View" guid="{27AF950E-34D4-43EE-90A3-22B2AFD6D517}" mergeInterval="0" personalView="1" xWindow="154" yWindow="61" windowWidth="1252" windowHeight="553" tabRatio="913" activeSheetId="2"/>
    <customWorkbookView name="DF3 - Personal View" guid="{C83DBA27-DBEA-4CD5-9486-A93C389B7D9F}" mergeInterval="0" personalView="1" maximized="1" xWindow="1" yWindow="1" windowWidth="1148" windowHeight="603" tabRatio="913" activeSheetId="9"/>
    <customWorkbookView name="Kerry P. Hogan - Personal View" guid="{E9B595C0-77EB-4C88-8860-A07A7DB0399B}" mergeInterval="0" personalView="1" maximized="1" xWindow="1" yWindow="1" windowWidth="1020" windowHeight="547" tabRatio="913" activeSheetId="11"/>
    <customWorkbookView name="MF2 - Personal View" guid="{CB2601DD-81DA-4EEF-92E9-4B82A983E92F}" mergeInterval="0" personalView="1" maximized="1" xWindow="1" yWindow="1" windowWidth="1020" windowHeight="546" tabRatio="913" activeSheetId="25"/>
    <customWorkbookView name="Edward W. Morrison - Personal View" guid="{3B859112-1734-415C-A6AC-1274A5A54C33}" mergeInterval="0" personalView="1" maximized="1" xWindow="1" yWindow="1" windowWidth="1276" windowHeight="803" tabRatio="913" activeSheetId="12"/>
    <customWorkbookView name="Christian Spenziero - Personal View" guid="{B27B988B-7FE7-4E90-800C-F8C6DA9EBA91}" mergeInterval="0" personalView="1" maximized="1" xWindow="1" yWindow="1" windowWidth="1276" windowHeight="803" activeSheetId="18"/>
    <customWorkbookView name="Sean J. Lammerts - Personal View" guid="{E671AD56-0747-47C6-9FD6-DDF854F488F8}" mergeInterval="0" personalView="1" maximized="1" xWindow="1" yWindow="1" windowWidth="1276" windowHeight="710" tabRatio="913" activeSheetId="20"/>
    <customWorkbookView name="rc2 - Personal View" guid="{C1713935-D469-4301-97EE-854E3088DB00}" mergeInterval="0" personalView="1" maximized="1" xWindow="1" yWindow="1" windowWidth="1020" windowHeight="547" tabRatio="913" activeSheetId="21"/>
    <customWorkbookView name="Angela Mu - Personal View" guid="{5DFF565F-BA81-4E50-A562-AD999975AB83}" mergeInterval="0" personalView="1" maximized="1" xWindow="1" yWindow="1" windowWidth="1276" windowHeight="803" tabRatio="913" activeSheetId="22"/>
    <customWorkbookView name="NYSERDA - Personal View" guid="{B01B5E33-245B-40EB-A009-7C8850FFCABF}" mergeInterval="0" personalView="1" maximized="1" xWindow="1" yWindow="1" windowWidth="1276" windowHeight="794" activeSheetId="12"/>
    <customWorkbookView name="Jaime R. Ritchey - Personal View" guid="{44FE27A4-BCF3-424E-9751-50FCAEF5ADEC}" mergeInterval="0" personalView="1" maximized="1" xWindow="1" yWindow="1" windowWidth="1916" windowHeight="862" tabRatio="913" activeSheetId="19"/>
    <customWorkbookView name="Joanna Moore - Personal View" guid="{D5BDB96B-69F0-4D1B-93E2-D9A52CF65BD4}" mergeInterval="0" personalView="1" maximized="1" xWindow="1" yWindow="1" windowWidth="1276" windowHeight="794" tabRatio="913" activeSheetId="19"/>
    <customWorkbookView name="Allyson Burns - Personal View" guid="{CF610BCD-704F-411F-A65E-EFA33D00B85C}" mergeInterval="0" personalView="1" maximized="1" xWindow="1" yWindow="1" windowWidth="1276" windowHeight="748" tabRatio="645" activeSheetId="1"/>
    <customWorkbookView name="Lori Armstrong - Personal View" guid="{53921E1F-472A-4EBB-8ED2-B1728D33C14A}" mergeInterval="0" personalView="1" maximized="1" xWindow="1" yWindow="1" windowWidth="1020" windowHeight="547" tabRatio="856" activeSheetId="25"/>
    <customWorkbookView name="E Stephen Finkle - Personal View" guid="{CF32BA39-C68F-4AC2-AE01-65D52DEB1291}" mergeInterval="0" personalView="1" xWindow="5" yWindow="27" windowWidth="1426" windowHeight="620" tabRatio="775" activeSheetId="24"/>
    <customWorkbookView name="CMF - Personal View" guid="{31AF93E1-8CA4-4E17-B4A7-D8D38F96FDDB}" mergeInterval="0" personalView="1" maximized="1" xWindow="1" yWindow="1" windowWidth="1276" windowHeight="803" tabRatio="913" activeSheetId="1"/>
    <customWorkbookView name="lmm - Personal View" guid="{4326A646-41C1-4C8C-9BBE-C00D4117E7D4}" mergeInterval="0" personalView="1" maximized="1" xWindow="1" yWindow="1" windowWidth="1421" windowHeight="583" tabRatio="913" activeSheetId="11" showComments="commIndAndComment"/>
    <customWorkbookView name="Caroline H. Reuss - Personal View" guid="{E9247C17-4601-4A8A-A970-8C31988E0A0E}" mergeInterval="0" personalView="1" maximized="1" xWindow="1" yWindow="1" windowWidth="1148" windowHeight="613" tabRatio="913" activeSheetId="16" showComments="commIndAndComment"/>
  </customWorkbookViews>
</workbook>
</file>

<file path=xl/calcChain.xml><?xml version="1.0" encoding="utf-8"?>
<calcChain xmlns="http://schemas.openxmlformats.org/spreadsheetml/2006/main">
  <c r="B7" i="12"/>
  <c r="B7" i="5"/>
  <c r="F28" i="17" l="1"/>
  <c r="G28" s="1"/>
  <c r="H28" s="1"/>
  <c r="I28" s="1"/>
  <c r="J28" s="1"/>
  <c r="K28" s="1"/>
  <c r="L28" s="1"/>
  <c r="M28" l="1"/>
  <c r="N28" s="1"/>
  <c r="O28" s="1"/>
  <c r="P28" s="1"/>
  <c r="Q28" s="1"/>
  <c r="AB75" i="27"/>
  <c r="AA75"/>
  <c r="Y75"/>
  <c r="X75"/>
  <c r="V75"/>
  <c r="U75"/>
  <c r="S75"/>
  <c r="R75"/>
  <c r="P75"/>
  <c r="O75"/>
  <c r="M75"/>
  <c r="L75"/>
  <c r="J75"/>
  <c r="I75"/>
  <c r="AB74"/>
  <c r="AA74"/>
  <c r="Y74"/>
  <c r="X74"/>
  <c r="V74"/>
  <c r="U74"/>
  <c r="S74"/>
  <c r="R74"/>
  <c r="P74"/>
  <c r="O74"/>
  <c r="M74"/>
  <c r="L74"/>
  <c r="J74"/>
  <c r="I74"/>
  <c r="AC60"/>
  <c r="AB60"/>
  <c r="AA60"/>
  <c r="Z60"/>
  <c r="Y60"/>
  <c r="X60"/>
  <c r="W60"/>
  <c r="V60"/>
  <c r="U60"/>
  <c r="T60"/>
  <c r="S60"/>
  <c r="R60"/>
  <c r="Q60"/>
  <c r="P60"/>
  <c r="O60"/>
  <c r="N60"/>
  <c r="M60"/>
  <c r="L60"/>
  <c r="K60"/>
  <c r="J60"/>
  <c r="I60"/>
  <c r="H60"/>
  <c r="G60"/>
  <c r="F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AC40"/>
  <c r="AB40"/>
  <c r="AA40"/>
  <c r="Z40"/>
  <c r="Y40"/>
  <c r="X40"/>
  <c r="W40"/>
  <c r="V40"/>
  <c r="U40"/>
  <c r="T40"/>
  <c r="S40"/>
  <c r="R40"/>
  <c r="R53" s="1"/>
  <c r="Q40"/>
  <c r="P40"/>
  <c r="O40"/>
  <c r="N40"/>
  <c r="M40"/>
  <c r="L40"/>
  <c r="K40"/>
  <c r="J40"/>
  <c r="I40"/>
  <c r="H40"/>
  <c r="G40"/>
  <c r="F40"/>
  <c r="F53" s="1"/>
  <c r="AD39"/>
  <c r="AD38"/>
  <c r="AD37"/>
  <c r="AD36"/>
  <c r="AD35"/>
  <c r="AD34"/>
  <c r="AD33"/>
  <c r="AD32"/>
  <c r="R28"/>
  <c r="F28"/>
  <c r="R24"/>
  <c r="R26" s="1"/>
  <c r="F24"/>
  <c r="F26" s="1"/>
  <c r="R17"/>
  <c r="S17" s="1"/>
  <c r="F17"/>
  <c r="G17" s="1"/>
  <c r="AA16"/>
  <c r="O16"/>
  <c r="AC15"/>
  <c r="AC16" s="1"/>
  <c r="AB15"/>
  <c r="AB16" s="1"/>
  <c r="AA15"/>
  <c r="Z15"/>
  <c r="Z16" s="1"/>
  <c r="Y15"/>
  <c r="Y16" s="1"/>
  <c r="X15"/>
  <c r="X16" s="1"/>
  <c r="W15"/>
  <c r="W16" s="1"/>
  <c r="V15"/>
  <c r="V16" s="1"/>
  <c r="U15"/>
  <c r="U16" s="1"/>
  <c r="T15"/>
  <c r="T16" s="1"/>
  <c r="S15"/>
  <c r="S16" s="1"/>
  <c r="R15"/>
  <c r="R16" s="1"/>
  <c r="Q15"/>
  <c r="Q16" s="1"/>
  <c r="P15"/>
  <c r="P16" s="1"/>
  <c r="O15"/>
  <c r="N15"/>
  <c r="N16" s="1"/>
  <c r="M15"/>
  <c r="M16" s="1"/>
  <c r="L15"/>
  <c r="L16" s="1"/>
  <c r="K15"/>
  <c r="K16" s="1"/>
  <c r="J15"/>
  <c r="J16" s="1"/>
  <c r="I15"/>
  <c r="I16" s="1"/>
  <c r="H15"/>
  <c r="H16" s="1"/>
  <c r="G15"/>
  <c r="F15"/>
  <c r="F16" s="1"/>
  <c r="F22" s="1"/>
  <c r="AD13"/>
  <c r="AD12"/>
  <c r="AD11"/>
  <c r="B7"/>
  <c r="A79" s="1"/>
  <c r="AB75" i="19"/>
  <c r="AA75"/>
  <c r="Y75"/>
  <c r="X75"/>
  <c r="V75"/>
  <c r="U75"/>
  <c r="S75"/>
  <c r="R75"/>
  <c r="P75"/>
  <c r="O75"/>
  <c r="M75"/>
  <c r="L75"/>
  <c r="J75"/>
  <c r="I75"/>
  <c r="AB74"/>
  <c r="AA74"/>
  <c r="Y74"/>
  <c r="X74"/>
  <c r="V74"/>
  <c r="U74"/>
  <c r="S74"/>
  <c r="R74"/>
  <c r="P74"/>
  <c r="O74"/>
  <c r="M74"/>
  <c r="L74"/>
  <c r="J74"/>
  <c r="I74"/>
  <c r="AC60"/>
  <c r="AB60"/>
  <c r="AA60"/>
  <c r="Z60"/>
  <c r="Y60"/>
  <c r="X60"/>
  <c r="W60"/>
  <c r="V60"/>
  <c r="U60"/>
  <c r="T60"/>
  <c r="S60"/>
  <c r="R60"/>
  <c r="Q60"/>
  <c r="P60"/>
  <c r="O60"/>
  <c r="N60"/>
  <c r="M60"/>
  <c r="L60"/>
  <c r="K60"/>
  <c r="J60"/>
  <c r="I60"/>
  <c r="H60"/>
  <c r="G60"/>
  <c r="F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AC40"/>
  <c r="AB40"/>
  <c r="AA40"/>
  <c r="Z40"/>
  <c r="Y40"/>
  <c r="X40"/>
  <c r="W40"/>
  <c r="V40"/>
  <c r="U40"/>
  <c r="T40"/>
  <c r="S40"/>
  <c r="R40"/>
  <c r="R53" s="1"/>
  <c r="Q40"/>
  <c r="P40"/>
  <c r="O40"/>
  <c r="N40"/>
  <c r="M40"/>
  <c r="L40"/>
  <c r="K40"/>
  <c r="J40"/>
  <c r="I40"/>
  <c r="H40"/>
  <c r="G40"/>
  <c r="F40"/>
  <c r="F53" s="1"/>
  <c r="S28"/>
  <c r="S30" s="1"/>
  <c r="R28"/>
  <c r="R30" s="1"/>
  <c r="F28"/>
  <c r="F30" s="1"/>
  <c r="S24"/>
  <c r="S26" s="1"/>
  <c r="R24"/>
  <c r="R26" s="1"/>
  <c r="F24"/>
  <c r="F26" s="1"/>
  <c r="S17"/>
  <c r="S22" s="1"/>
  <c r="R17"/>
  <c r="F17"/>
  <c r="G17" s="1"/>
  <c r="H17" s="1"/>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AD39"/>
  <c r="AD38"/>
  <c r="AD37"/>
  <c r="AD36"/>
  <c r="AD35"/>
  <c r="AD34"/>
  <c r="AD33"/>
  <c r="AD32"/>
  <c r="AD13"/>
  <c r="AD12"/>
  <c r="AD11"/>
  <c r="B7"/>
  <c r="A79" s="1"/>
  <c r="T17" l="1"/>
  <c r="G24"/>
  <c r="T24"/>
  <c r="T26" s="1"/>
  <c r="G28"/>
  <c r="T28"/>
  <c r="T30" s="1"/>
  <c r="G20" i="27"/>
  <c r="G24"/>
  <c r="S24"/>
  <c r="B44" i="19"/>
  <c r="B32"/>
  <c r="B12" i="27"/>
  <c r="B33"/>
  <c r="B46"/>
  <c r="B67"/>
  <c r="B38" i="19"/>
  <c r="B48"/>
  <c r="B15" i="27"/>
  <c r="B35"/>
  <c r="B45"/>
  <c r="A85"/>
  <c r="B29"/>
  <c r="B37"/>
  <c r="B51"/>
  <c r="B74"/>
  <c r="B39"/>
  <c r="B54"/>
  <c r="B68"/>
  <c r="B11" i="19"/>
  <c r="B34"/>
  <c r="B72"/>
  <c r="B40"/>
  <c r="B11" i="27"/>
  <c r="B13"/>
  <c r="B40"/>
  <c r="B44"/>
  <c r="B49"/>
  <c r="B60"/>
  <c r="B72"/>
  <c r="B75"/>
  <c r="A83"/>
  <c r="B13" i="19"/>
  <c r="B36"/>
  <c r="B67"/>
  <c r="B18" i="27"/>
  <c r="B32"/>
  <c r="B34"/>
  <c r="B36"/>
  <c r="B38"/>
  <c r="B42"/>
  <c r="B48"/>
  <c r="B69"/>
  <c r="A81"/>
  <c r="W52"/>
  <c r="G16"/>
  <c r="G22" s="1"/>
  <c r="G22" i="19"/>
  <c r="F55" i="27"/>
  <c r="F57" s="1"/>
  <c r="F61"/>
  <c r="F56"/>
  <c r="G53"/>
  <c r="F58"/>
  <c r="R55"/>
  <c r="R57" s="1"/>
  <c r="R56"/>
  <c r="R58"/>
  <c r="S53"/>
  <c r="S22"/>
  <c r="T17"/>
  <c r="S19"/>
  <c r="S21" s="1"/>
  <c r="S28"/>
  <c r="R30"/>
  <c r="R19"/>
  <c r="R21" s="1"/>
  <c r="R20"/>
  <c r="H17"/>
  <c r="G19"/>
  <c r="G21" s="1"/>
  <c r="G28"/>
  <c r="F30"/>
  <c r="F19"/>
  <c r="F21" s="1"/>
  <c r="F20"/>
  <c r="AD40"/>
  <c r="R22"/>
  <c r="S20"/>
  <c r="B16"/>
  <c r="B25"/>
  <c r="B43"/>
  <c r="B47"/>
  <c r="B52"/>
  <c r="B66"/>
  <c r="B71"/>
  <c r="T22" i="19"/>
  <c r="U17"/>
  <c r="T20"/>
  <c r="T19"/>
  <c r="T21" s="1"/>
  <c r="R22"/>
  <c r="F22"/>
  <c r="H22"/>
  <c r="I17"/>
  <c r="H20"/>
  <c r="H19"/>
  <c r="H21" s="1"/>
  <c r="F61"/>
  <c r="F58"/>
  <c r="F56"/>
  <c r="F55"/>
  <c r="F57" s="1"/>
  <c r="G53"/>
  <c r="R58"/>
  <c r="R56"/>
  <c r="R55"/>
  <c r="R57" s="1"/>
  <c r="S53"/>
  <c r="G19"/>
  <c r="G21" s="1"/>
  <c r="S19"/>
  <c r="S21" s="1"/>
  <c r="U24"/>
  <c r="U28"/>
  <c r="G20"/>
  <c r="S20"/>
  <c r="F19"/>
  <c r="F21" s="1"/>
  <c r="R19"/>
  <c r="R21" s="1"/>
  <c r="F20"/>
  <c r="R20"/>
  <c r="A85"/>
  <c r="B16"/>
  <c r="B25"/>
  <c r="B47"/>
  <c r="B66"/>
  <c r="B71"/>
  <c r="A83"/>
  <c r="B12"/>
  <c r="B15"/>
  <c r="B29"/>
  <c r="B33"/>
  <c r="B35"/>
  <c r="B37"/>
  <c r="B39"/>
  <c r="B42"/>
  <c r="B46"/>
  <c r="B51"/>
  <c r="B60"/>
  <c r="B69"/>
  <c r="A81"/>
  <c r="B43"/>
  <c r="B52"/>
  <c r="B18"/>
  <c r="AD40"/>
  <c r="B45"/>
  <c r="B49"/>
  <c r="B54"/>
  <c r="B68"/>
  <c r="B74"/>
  <c r="B75"/>
  <c r="H24" i="27" l="1"/>
  <c r="G26"/>
  <c r="T24"/>
  <c r="S26"/>
  <c r="G30" i="19"/>
  <c r="H28"/>
  <c r="G26"/>
  <c r="H24"/>
  <c r="H28" i="27"/>
  <c r="G30"/>
  <c r="T28"/>
  <c r="S30"/>
  <c r="G58"/>
  <c r="H53"/>
  <c r="G55"/>
  <c r="G57" s="1"/>
  <c r="G61"/>
  <c r="G56"/>
  <c r="H22"/>
  <c r="I17"/>
  <c r="H19"/>
  <c r="H21" s="1"/>
  <c r="H20"/>
  <c r="T22"/>
  <c r="U17"/>
  <c r="T19"/>
  <c r="T21" s="1"/>
  <c r="T20"/>
  <c r="S58"/>
  <c r="T53"/>
  <c r="S55"/>
  <c r="S57" s="1"/>
  <c r="S56"/>
  <c r="F63"/>
  <c r="F62"/>
  <c r="F64" s="1"/>
  <c r="S58" i="19"/>
  <c r="S56"/>
  <c r="S55"/>
  <c r="S57" s="1"/>
  <c r="T53"/>
  <c r="J17"/>
  <c r="I22"/>
  <c r="I20"/>
  <c r="I19"/>
  <c r="I21" s="1"/>
  <c r="V17"/>
  <c r="U22"/>
  <c r="U20"/>
  <c r="U19"/>
  <c r="U21" s="1"/>
  <c r="V28"/>
  <c r="U30"/>
  <c r="G61"/>
  <c r="G58"/>
  <c r="G56"/>
  <c r="G55"/>
  <c r="G57" s="1"/>
  <c r="H53"/>
  <c r="F63"/>
  <c r="F62"/>
  <c r="F64" s="1"/>
  <c r="V24"/>
  <c r="U26"/>
  <c r="T26" i="27" l="1"/>
  <c r="U24"/>
  <c r="H26"/>
  <c r="I24"/>
  <c r="H26" i="19"/>
  <c r="I24"/>
  <c r="H30"/>
  <c r="I28"/>
  <c r="T58" i="27"/>
  <c r="U53"/>
  <c r="T55"/>
  <c r="T57" s="1"/>
  <c r="T56"/>
  <c r="U20"/>
  <c r="V17"/>
  <c r="U19"/>
  <c r="U21" s="1"/>
  <c r="U22"/>
  <c r="U28"/>
  <c r="T30"/>
  <c r="H58"/>
  <c r="I53"/>
  <c r="H61"/>
  <c r="H55"/>
  <c r="H57" s="1"/>
  <c r="H56"/>
  <c r="I20"/>
  <c r="I22"/>
  <c r="J17"/>
  <c r="I19"/>
  <c r="I21" s="1"/>
  <c r="I28"/>
  <c r="H30"/>
  <c r="G63"/>
  <c r="G62"/>
  <c r="G64" s="1"/>
  <c r="V30" i="19"/>
  <c r="W28"/>
  <c r="V22"/>
  <c r="V20"/>
  <c r="V19"/>
  <c r="V21" s="1"/>
  <c r="W17"/>
  <c r="J22"/>
  <c r="J20"/>
  <c r="J19"/>
  <c r="J21" s="1"/>
  <c r="K17"/>
  <c r="V26"/>
  <c r="W24"/>
  <c r="H58"/>
  <c r="H55"/>
  <c r="H57" s="1"/>
  <c r="I53"/>
  <c r="H61"/>
  <c r="H56"/>
  <c r="G63"/>
  <c r="G62"/>
  <c r="G64" s="1"/>
  <c r="T56"/>
  <c r="T55"/>
  <c r="T57" s="1"/>
  <c r="U53"/>
  <c r="T58"/>
  <c r="I30" l="1"/>
  <c r="J28"/>
  <c r="I26"/>
  <c r="J24"/>
  <c r="J24" i="27"/>
  <c r="I26"/>
  <c r="V24"/>
  <c r="U26"/>
  <c r="H62"/>
  <c r="H64" s="1"/>
  <c r="H63"/>
  <c r="I30"/>
  <c r="J28"/>
  <c r="J19"/>
  <c r="J21" s="1"/>
  <c r="J20"/>
  <c r="J22"/>
  <c r="K17"/>
  <c r="U30"/>
  <c r="V28"/>
  <c r="V19"/>
  <c r="V21" s="1"/>
  <c r="V20"/>
  <c r="W17"/>
  <c r="V22"/>
  <c r="U56"/>
  <c r="V53"/>
  <c r="U55"/>
  <c r="U57" s="1"/>
  <c r="U58"/>
  <c r="I61"/>
  <c r="I56"/>
  <c r="I58"/>
  <c r="J53"/>
  <c r="I55"/>
  <c r="I57" s="1"/>
  <c r="V53" i="19"/>
  <c r="U58"/>
  <c r="U56"/>
  <c r="U55"/>
  <c r="U57" s="1"/>
  <c r="H63"/>
  <c r="H62"/>
  <c r="H64" s="1"/>
  <c r="W26"/>
  <c r="X24"/>
  <c r="W19"/>
  <c r="W21" s="1"/>
  <c r="X17"/>
  <c r="W22"/>
  <c r="W20"/>
  <c r="J53"/>
  <c r="I61"/>
  <c r="I58"/>
  <c r="I56"/>
  <c r="I55"/>
  <c r="I57" s="1"/>
  <c r="K19"/>
  <c r="K21" s="1"/>
  <c r="K22"/>
  <c r="K20"/>
  <c r="L17"/>
  <c r="X28"/>
  <c r="W30"/>
  <c r="W24" i="27" l="1"/>
  <c r="V26"/>
  <c r="J26"/>
  <c r="K24"/>
  <c r="J26" i="19"/>
  <c r="K24"/>
  <c r="K28"/>
  <c r="J30"/>
  <c r="J55" i="27"/>
  <c r="J57" s="1"/>
  <c r="J61"/>
  <c r="J56"/>
  <c r="J58"/>
  <c r="K53"/>
  <c r="V55"/>
  <c r="V57" s="1"/>
  <c r="V56"/>
  <c r="W53"/>
  <c r="V58"/>
  <c r="K22"/>
  <c r="L17"/>
  <c r="K19"/>
  <c r="K21" s="1"/>
  <c r="K20"/>
  <c r="K28"/>
  <c r="J30"/>
  <c r="I62"/>
  <c r="I64" s="1"/>
  <c r="I63"/>
  <c r="W22"/>
  <c r="X17"/>
  <c r="W19"/>
  <c r="W20"/>
  <c r="W28"/>
  <c r="V30"/>
  <c r="J61" i="19"/>
  <c r="J58"/>
  <c r="J56"/>
  <c r="J55"/>
  <c r="J57" s="1"/>
  <c r="K53"/>
  <c r="V58"/>
  <c r="V56"/>
  <c r="V55"/>
  <c r="V57" s="1"/>
  <c r="W53"/>
  <c r="Y28"/>
  <c r="X30"/>
  <c r="I63"/>
  <c r="I62"/>
  <c r="I64" s="1"/>
  <c r="X20"/>
  <c r="X19"/>
  <c r="X21" s="1"/>
  <c r="Y17"/>
  <c r="X22"/>
  <c r="L20"/>
  <c r="L19"/>
  <c r="L21" s="1"/>
  <c r="M17"/>
  <c r="L22"/>
  <c r="Y24"/>
  <c r="X26"/>
  <c r="K30" l="1"/>
  <c r="L28"/>
  <c r="W26" i="27"/>
  <c r="X24"/>
  <c r="L24" i="19"/>
  <c r="K26"/>
  <c r="K26" i="27"/>
  <c r="L24"/>
  <c r="W21"/>
  <c r="W58"/>
  <c r="X53"/>
  <c r="W55"/>
  <c r="W56"/>
  <c r="J63"/>
  <c r="J62"/>
  <c r="J64" s="1"/>
  <c r="L28"/>
  <c r="K30"/>
  <c r="X28"/>
  <c r="W30"/>
  <c r="X22"/>
  <c r="Y17"/>
  <c r="X19"/>
  <c r="X21" s="1"/>
  <c r="X20"/>
  <c r="L22"/>
  <c r="M17"/>
  <c r="L19"/>
  <c r="L21" s="1"/>
  <c r="L20"/>
  <c r="K58"/>
  <c r="L53"/>
  <c r="K55"/>
  <c r="K57" s="1"/>
  <c r="K56"/>
  <c r="K61"/>
  <c r="Z24" i="19"/>
  <c r="Y26"/>
  <c r="Z28"/>
  <c r="Y30"/>
  <c r="Z17"/>
  <c r="Y22"/>
  <c r="Y20"/>
  <c r="Y19"/>
  <c r="Y21" s="1"/>
  <c r="W58"/>
  <c r="W56"/>
  <c r="W55"/>
  <c r="W57" s="1"/>
  <c r="X53"/>
  <c r="K61"/>
  <c r="K58"/>
  <c r="K56"/>
  <c r="K55"/>
  <c r="K57" s="1"/>
  <c r="L53"/>
  <c r="J63"/>
  <c r="J62"/>
  <c r="J64" s="1"/>
  <c r="N17"/>
  <c r="M22"/>
  <c r="M20"/>
  <c r="M19"/>
  <c r="M21" s="1"/>
  <c r="L26" i="27" l="1"/>
  <c r="M24"/>
  <c r="L26" i="19"/>
  <c r="M24"/>
  <c r="Y24" i="27"/>
  <c r="X26"/>
  <c r="L30" i="19"/>
  <c r="M28"/>
  <c r="K63" i="27"/>
  <c r="K62"/>
  <c r="K64" s="1"/>
  <c r="L58"/>
  <c r="M53"/>
  <c r="L55"/>
  <c r="L57" s="1"/>
  <c r="L56"/>
  <c r="L61"/>
  <c r="M20"/>
  <c r="N17"/>
  <c r="M19"/>
  <c r="M21" s="1"/>
  <c r="M22"/>
  <c r="Y20"/>
  <c r="Y22"/>
  <c r="Z17"/>
  <c r="Y19"/>
  <c r="Y21" s="1"/>
  <c r="Y28"/>
  <c r="X30"/>
  <c r="X58"/>
  <c r="Y53"/>
  <c r="X55"/>
  <c r="X57" s="1"/>
  <c r="X56"/>
  <c r="W57"/>
  <c r="M28"/>
  <c r="L30"/>
  <c r="K63" i="19"/>
  <c r="K62"/>
  <c r="K64" s="1"/>
  <c r="Z30"/>
  <c r="AA28"/>
  <c r="L56"/>
  <c r="M53"/>
  <c r="L61"/>
  <c r="L58"/>
  <c r="L55"/>
  <c r="L57" s="1"/>
  <c r="Z22"/>
  <c r="Z20"/>
  <c r="Z19"/>
  <c r="Z21" s="1"/>
  <c r="AA17"/>
  <c r="Z26"/>
  <c r="AA24"/>
  <c r="N22"/>
  <c r="N20"/>
  <c r="N19"/>
  <c r="N21" s="1"/>
  <c r="O17"/>
  <c r="X58"/>
  <c r="Y53"/>
  <c r="X56"/>
  <c r="X55"/>
  <c r="X57" s="1"/>
  <c r="Y26" i="27" l="1"/>
  <c r="Z24"/>
  <c r="M30" i="19"/>
  <c r="N28"/>
  <c r="M26"/>
  <c r="N24"/>
  <c r="N24" i="27"/>
  <c r="M26"/>
  <c r="M30"/>
  <c r="N28"/>
  <c r="Y30"/>
  <c r="Z28"/>
  <c r="M61"/>
  <c r="M56"/>
  <c r="N53"/>
  <c r="M55"/>
  <c r="M57" s="1"/>
  <c r="M58"/>
  <c r="N19"/>
  <c r="N21" s="1"/>
  <c r="N20"/>
  <c r="O17"/>
  <c r="N22"/>
  <c r="Z19"/>
  <c r="Z21" s="1"/>
  <c r="Z20"/>
  <c r="Z22"/>
  <c r="AA17"/>
  <c r="B17" s="1"/>
  <c r="Y56"/>
  <c r="Y58"/>
  <c r="Z53"/>
  <c r="Y55"/>
  <c r="L62"/>
  <c r="L64" s="1"/>
  <c r="L63"/>
  <c r="AA22" i="19"/>
  <c r="AA20"/>
  <c r="AA19"/>
  <c r="AB17"/>
  <c r="B17" s="1"/>
  <c r="O22"/>
  <c r="O20"/>
  <c r="O19"/>
  <c r="O21" s="1"/>
  <c r="P17"/>
  <c r="AA26"/>
  <c r="AB24"/>
  <c r="B24" s="1"/>
  <c r="L62"/>
  <c r="L64" s="1"/>
  <c r="L63"/>
  <c r="Z53"/>
  <c r="Y58"/>
  <c r="Y56"/>
  <c r="Y55"/>
  <c r="N53"/>
  <c r="M61"/>
  <c r="M58"/>
  <c r="M56"/>
  <c r="M55"/>
  <c r="M57" s="1"/>
  <c r="AA30"/>
  <c r="AB28"/>
  <c r="B28" s="1"/>
  <c r="N26" i="27" l="1"/>
  <c r="O24"/>
  <c r="O24" i="19"/>
  <c r="N26"/>
  <c r="N30"/>
  <c r="O28"/>
  <c r="Z26" i="27"/>
  <c r="AA24"/>
  <c r="AA21" i="19"/>
  <c r="Y57" i="27"/>
  <c r="Y57" i="19"/>
  <c r="O22" i="27"/>
  <c r="P17"/>
  <c r="O19"/>
  <c r="O21" s="1"/>
  <c r="O20"/>
  <c r="O28"/>
  <c r="N30"/>
  <c r="AA22"/>
  <c r="B22" s="1"/>
  <c r="AB17"/>
  <c r="AA19"/>
  <c r="AA20"/>
  <c r="B20" s="1"/>
  <c r="M62"/>
  <c r="M64" s="1"/>
  <c r="M63"/>
  <c r="N55"/>
  <c r="N57" s="1"/>
  <c r="N61"/>
  <c r="N56"/>
  <c r="O53"/>
  <c r="N58"/>
  <c r="Z55"/>
  <c r="Z57" s="1"/>
  <c r="Z56"/>
  <c r="Z58"/>
  <c r="AA53"/>
  <c r="AA28"/>
  <c r="B28" s="1"/>
  <c r="Z30"/>
  <c r="N61" i="19"/>
  <c r="N58"/>
  <c r="N56"/>
  <c r="N55"/>
  <c r="N57" s="1"/>
  <c r="O53"/>
  <c r="M63"/>
  <c r="M62"/>
  <c r="M64" s="1"/>
  <c r="AC24"/>
  <c r="AC26" s="1"/>
  <c r="AB26"/>
  <c r="B26" s="1"/>
  <c r="AC28"/>
  <c r="AC30" s="1"/>
  <c r="AB30"/>
  <c r="B30" s="1"/>
  <c r="Z58"/>
  <c r="Z56"/>
  <c r="Z55"/>
  <c r="Z57" s="1"/>
  <c r="AA53"/>
  <c r="Q17"/>
  <c r="P22"/>
  <c r="P20"/>
  <c r="P19"/>
  <c r="P21" s="1"/>
  <c r="AC17"/>
  <c r="AB22"/>
  <c r="B22" s="1"/>
  <c r="AB20"/>
  <c r="B20" s="1"/>
  <c r="AB19"/>
  <c r="AB21" s="1"/>
  <c r="B19" l="1"/>
  <c r="B21"/>
  <c r="AA21" i="27"/>
  <c r="B21" s="1"/>
  <c r="B19"/>
  <c r="O26" i="19"/>
  <c r="P24"/>
  <c r="B24" i="27"/>
  <c r="AA26"/>
  <c r="B26" s="1"/>
  <c r="AB24"/>
  <c r="P28" i="19"/>
  <c r="O30"/>
  <c r="O26" i="27"/>
  <c r="P24"/>
  <c r="AA58"/>
  <c r="AB53"/>
  <c r="B53" s="1"/>
  <c r="AA55"/>
  <c r="AA56"/>
  <c r="P28"/>
  <c r="O30"/>
  <c r="AB28"/>
  <c r="AA30"/>
  <c r="B30" s="1"/>
  <c r="N62"/>
  <c r="N64" s="1"/>
  <c r="N63"/>
  <c r="P22"/>
  <c r="Q17"/>
  <c r="P19"/>
  <c r="P21" s="1"/>
  <c r="P20"/>
  <c r="O58"/>
  <c r="P53"/>
  <c r="O55"/>
  <c r="O57" s="1"/>
  <c r="O61"/>
  <c r="O56"/>
  <c r="AB22"/>
  <c r="AC17"/>
  <c r="AB19"/>
  <c r="AB21" s="1"/>
  <c r="AB20"/>
  <c r="O61" i="19"/>
  <c r="O58"/>
  <c r="O56"/>
  <c r="O55"/>
  <c r="O57" s="1"/>
  <c r="P53"/>
  <c r="AA58"/>
  <c r="AA56"/>
  <c r="AA55"/>
  <c r="AA57" s="1"/>
  <c r="AB53"/>
  <c r="B53" s="1"/>
  <c r="N63"/>
  <c r="N62"/>
  <c r="N64" s="1"/>
  <c r="AC22"/>
  <c r="AC20"/>
  <c r="AC19"/>
  <c r="AC21" s="1"/>
  <c r="Q22"/>
  <c r="Q20"/>
  <c r="Q19"/>
  <c r="Q21" s="1"/>
  <c r="B58" i="27" l="1"/>
  <c r="P26"/>
  <c r="Q24"/>
  <c r="Q26" s="1"/>
  <c r="AB26"/>
  <c r="AC24"/>
  <c r="AC26" s="1"/>
  <c r="P30" i="19"/>
  <c r="Q28"/>
  <c r="Q30" s="1"/>
  <c r="P26"/>
  <c r="Q24"/>
  <c r="Q26" s="1"/>
  <c r="AA57" i="27"/>
  <c r="P58"/>
  <c r="Q53"/>
  <c r="P61"/>
  <c r="P55"/>
  <c r="P57" s="1"/>
  <c r="P56"/>
  <c r="AC20"/>
  <c r="AC19"/>
  <c r="AC21" s="1"/>
  <c r="AC22"/>
  <c r="O63"/>
  <c r="O62"/>
  <c r="O64" s="1"/>
  <c r="AB58"/>
  <c r="AC53"/>
  <c r="AB55"/>
  <c r="AB57" s="1"/>
  <c r="AB56"/>
  <c r="B56" s="1"/>
  <c r="Q20"/>
  <c r="Q22"/>
  <c r="Q19"/>
  <c r="Q21" s="1"/>
  <c r="Q28"/>
  <c r="Q30" s="1"/>
  <c r="P30"/>
  <c r="AC28"/>
  <c r="AC30" s="1"/>
  <c r="AB30"/>
  <c r="P61" i="19"/>
  <c r="P58"/>
  <c r="Q53"/>
  <c r="P56"/>
  <c r="P55"/>
  <c r="P57" s="1"/>
  <c r="AB56"/>
  <c r="B56" s="1"/>
  <c r="AB55"/>
  <c r="AB57" s="1"/>
  <c r="B57" s="1"/>
  <c r="AC53"/>
  <c r="AB58"/>
  <c r="B58" s="1"/>
  <c r="O63"/>
  <c r="O62"/>
  <c r="O64" s="1"/>
  <c r="B55" i="27" l="1"/>
  <c r="B57"/>
  <c r="B55" i="19"/>
  <c r="Q61" i="27"/>
  <c r="Q56"/>
  <c r="Q58"/>
  <c r="Q55"/>
  <c r="Q57" s="1"/>
  <c r="P62"/>
  <c r="P64" s="1"/>
  <c r="P63"/>
  <c r="AC56"/>
  <c r="AC55"/>
  <c r="AC57" s="1"/>
  <c r="AC58"/>
  <c r="Q61" i="19"/>
  <c r="Q58"/>
  <c r="Q56"/>
  <c r="Q55"/>
  <c r="Q57" s="1"/>
  <c r="P63"/>
  <c r="P62"/>
  <c r="P64" s="1"/>
  <c r="AC58"/>
  <c r="AC56"/>
  <c r="AC55"/>
  <c r="AC57" s="1"/>
  <c r="Q62" i="27" l="1"/>
  <c r="Q64" s="1"/>
  <c r="Q63"/>
  <c r="R61"/>
  <c r="Q63" i="19"/>
  <c r="Q62"/>
  <c r="Q64" s="1"/>
  <c r="R61"/>
  <c r="R62" i="27" l="1"/>
  <c r="R64" s="1"/>
  <c r="R63"/>
  <c r="S61"/>
  <c r="R63" i="19"/>
  <c r="R62"/>
  <c r="R64" s="1"/>
  <c r="S61"/>
  <c r="S63" i="27" l="1"/>
  <c r="S62"/>
  <c r="S64" s="1"/>
  <c r="T61"/>
  <c r="S63" i="19"/>
  <c r="S62"/>
  <c r="S64" s="1"/>
  <c r="T61"/>
  <c r="T62" i="27" l="1"/>
  <c r="T64" s="1"/>
  <c r="T63"/>
  <c r="U61"/>
  <c r="T63" i="19"/>
  <c r="T62"/>
  <c r="T64" s="1"/>
  <c r="U61"/>
  <c r="U62" i="27" l="1"/>
  <c r="U64" s="1"/>
  <c r="U63"/>
  <c r="V61"/>
  <c r="U63" i="19"/>
  <c r="U62"/>
  <c r="U64" s="1"/>
  <c r="V61"/>
  <c r="V63" i="27" l="1"/>
  <c r="V62"/>
  <c r="V64" s="1"/>
  <c r="W61"/>
  <c r="V63" i="19"/>
  <c r="V62"/>
  <c r="V64" s="1"/>
  <c r="W61"/>
  <c r="W63" i="27" l="1"/>
  <c r="W62"/>
  <c r="X61"/>
  <c r="W63" i="19"/>
  <c r="W62"/>
  <c r="W64" s="1"/>
  <c r="X61"/>
  <c r="W64" i="27" l="1"/>
  <c r="X62"/>
  <c r="X64" s="1"/>
  <c r="X63"/>
  <c r="Y61"/>
  <c r="X63" i="19"/>
  <c r="X62"/>
  <c r="X64" s="1"/>
  <c r="Y61"/>
  <c r="Y62" i="27" l="1"/>
  <c r="Y63"/>
  <c r="Z61"/>
  <c r="Y63" i="19"/>
  <c r="Y62"/>
  <c r="Z61"/>
  <c r="Y64" i="27" l="1"/>
  <c r="Y64" i="19"/>
  <c r="Z63" i="27"/>
  <c r="Z62"/>
  <c r="Z64" s="1"/>
  <c r="AA61"/>
  <c r="Z63" i="19"/>
  <c r="Z62"/>
  <c r="Z64" s="1"/>
  <c r="AA61"/>
  <c r="B61" i="27" l="1"/>
  <c r="AA63"/>
  <c r="AA62"/>
  <c r="AA64" s="1"/>
  <c r="AB61"/>
  <c r="AA63" i="19"/>
  <c r="AA62"/>
  <c r="AB61"/>
  <c r="B61" s="1"/>
  <c r="B63" i="27" l="1"/>
  <c r="AA64" i="19"/>
  <c r="AB62" i="27"/>
  <c r="AB64" s="1"/>
  <c r="B64" s="1"/>
  <c r="AB63"/>
  <c r="AC61"/>
  <c r="AB63" i="19"/>
  <c r="B63" s="1"/>
  <c r="AB62"/>
  <c r="AB64" s="1"/>
  <c r="AC61"/>
  <c r="B62" i="27" l="1"/>
  <c r="B62" i="19"/>
  <c r="B64"/>
  <c r="AC62" i="27"/>
  <c r="AC64" s="1"/>
  <c r="AC63"/>
  <c r="AC63" i="19"/>
  <c r="AC62"/>
  <c r="AC64" s="1"/>
  <c r="AB75" i="17" l="1"/>
  <c r="AA75"/>
  <c r="V75"/>
  <c r="W75" s="1"/>
  <c r="U75"/>
  <c r="S75"/>
  <c r="R75"/>
  <c r="P75"/>
  <c r="O75"/>
  <c r="M75"/>
  <c r="L75"/>
  <c r="J75"/>
  <c r="I75"/>
  <c r="AB74"/>
  <c r="AA74"/>
  <c r="V74"/>
  <c r="W74" s="1"/>
  <c r="U74"/>
  <c r="S74"/>
  <c r="R74"/>
  <c r="P74"/>
  <c r="O74"/>
  <c r="M74"/>
  <c r="L74"/>
  <c r="J74"/>
  <c r="I74"/>
  <c r="AC60"/>
  <c r="AB60"/>
  <c r="AA60"/>
  <c r="Z60"/>
  <c r="Y60"/>
  <c r="X60"/>
  <c r="W60"/>
  <c r="V60"/>
  <c r="U60"/>
  <c r="T60"/>
  <c r="S60"/>
  <c r="R60"/>
  <c r="Q60"/>
  <c r="P60"/>
  <c r="O60"/>
  <c r="N60"/>
  <c r="M60"/>
  <c r="L60"/>
  <c r="K60"/>
  <c r="J60"/>
  <c r="I60"/>
  <c r="H60"/>
  <c r="G60"/>
  <c r="F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AC40"/>
  <c r="AB40"/>
  <c r="AA40"/>
  <c r="Z40"/>
  <c r="Y40"/>
  <c r="X40"/>
  <c r="W40"/>
  <c r="V40"/>
  <c r="U40"/>
  <c r="T40"/>
  <c r="S40"/>
  <c r="R40"/>
  <c r="R53" s="1"/>
  <c r="Q40"/>
  <c r="P40"/>
  <c r="O40"/>
  <c r="N40"/>
  <c r="M40"/>
  <c r="L40"/>
  <c r="K40"/>
  <c r="J40"/>
  <c r="I40"/>
  <c r="H40"/>
  <c r="G40"/>
  <c r="F40"/>
  <c r="F53" s="1"/>
  <c r="R28"/>
  <c r="R30" s="1"/>
  <c r="F30"/>
  <c r="R24"/>
  <c r="R26" s="1"/>
  <c r="F24"/>
  <c r="F26" s="1"/>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F22" l="1"/>
  <c r="R22"/>
  <c r="F61"/>
  <c r="F58"/>
  <c r="F56"/>
  <c r="F55"/>
  <c r="F57" s="1"/>
  <c r="G53"/>
  <c r="R58"/>
  <c r="R56"/>
  <c r="R55"/>
  <c r="R57" s="1"/>
  <c r="S53"/>
  <c r="Y74"/>
  <c r="X74"/>
  <c r="Y75"/>
  <c r="X75"/>
  <c r="G17"/>
  <c r="S17"/>
  <c r="F19"/>
  <c r="F21" s="1"/>
  <c r="R19"/>
  <c r="R21" s="1"/>
  <c r="F20"/>
  <c r="R20"/>
  <c r="G24"/>
  <c r="S24"/>
  <c r="S28"/>
  <c r="B7" i="26"/>
  <c r="B7" i="25"/>
  <c r="B7" i="24"/>
  <c r="B7" i="23"/>
  <c r="B7" i="22"/>
  <c r="B7" i="21"/>
  <c r="B7" i="20"/>
  <c r="B7" i="17"/>
  <c r="B7" i="18"/>
  <c r="B7" i="16"/>
  <c r="B7" i="15"/>
  <c r="B7" i="14"/>
  <c r="B7" i="13"/>
  <c r="B7" i="11"/>
  <c r="B7" i="10"/>
  <c r="B7" i="9"/>
  <c r="B7" i="8"/>
  <c r="B7" i="7"/>
  <c r="B7" i="6"/>
  <c r="B7" i="4"/>
  <c r="B7" i="3"/>
  <c r="B7" i="2"/>
  <c r="F53" i="4"/>
  <c r="F61" s="1"/>
  <c r="T71" i="2"/>
  <c r="T72"/>
  <c r="T71" i="1"/>
  <c r="Q29" i="26"/>
  <c r="P29"/>
  <c r="O29"/>
  <c r="N29"/>
  <c r="M29"/>
  <c r="L29"/>
  <c r="K29"/>
  <c r="J29"/>
  <c r="I29"/>
  <c r="H29"/>
  <c r="G29"/>
  <c r="F29"/>
  <c r="F54" i="22"/>
  <c r="G53" i="4" l="1"/>
  <c r="S30" i="17"/>
  <c r="T28"/>
  <c r="G30"/>
  <c r="S26"/>
  <c r="T24"/>
  <c r="G26"/>
  <c r="H24"/>
  <c r="S22"/>
  <c r="S20"/>
  <c r="S19"/>
  <c r="S21" s="1"/>
  <c r="T17"/>
  <c r="G22"/>
  <c r="G20"/>
  <c r="G19"/>
  <c r="G21" s="1"/>
  <c r="H17"/>
  <c r="S58"/>
  <c r="S56"/>
  <c r="S55"/>
  <c r="S57" s="1"/>
  <c r="T53"/>
  <c r="G61"/>
  <c r="G58"/>
  <c r="G56"/>
  <c r="G55"/>
  <c r="G57" s="1"/>
  <c r="H53"/>
  <c r="F63"/>
  <c r="F62"/>
  <c r="F64" s="1"/>
  <c r="A85" i="16"/>
  <c r="A83"/>
  <c r="A81"/>
  <c r="A79"/>
  <c r="F53" i="15"/>
  <c r="F61" s="1"/>
  <c r="A85" i="12"/>
  <c r="A83"/>
  <c r="A81"/>
  <c r="A79"/>
  <c r="F40" i="14"/>
  <c r="F53" s="1"/>
  <c r="F61" s="1"/>
  <c r="A85"/>
  <c r="A83"/>
  <c r="A81"/>
  <c r="A79"/>
  <c r="H53" i="4" l="1"/>
  <c r="G61"/>
  <c r="H61" i="17"/>
  <c r="H58"/>
  <c r="H56"/>
  <c r="H55"/>
  <c r="H57" s="1"/>
  <c r="I53"/>
  <c r="G63"/>
  <c r="G62"/>
  <c r="G64" s="1"/>
  <c r="T58"/>
  <c r="T56"/>
  <c r="T55"/>
  <c r="T57" s="1"/>
  <c r="U53"/>
  <c r="H22"/>
  <c r="H20"/>
  <c r="H19"/>
  <c r="H21" s="1"/>
  <c r="I17"/>
  <c r="T22"/>
  <c r="T20"/>
  <c r="T19"/>
  <c r="T21" s="1"/>
  <c r="U17"/>
  <c r="H26"/>
  <c r="I24"/>
  <c r="T26"/>
  <c r="U24"/>
  <c r="H30"/>
  <c r="T30"/>
  <c r="U28"/>
  <c r="F53" i="2"/>
  <c r="F61" s="1"/>
  <c r="I53" i="4" l="1"/>
  <c r="H61"/>
  <c r="U30" i="17"/>
  <c r="V28"/>
  <c r="I30"/>
  <c r="U26"/>
  <c r="V24"/>
  <c r="I26"/>
  <c r="J24"/>
  <c r="U22"/>
  <c r="U20"/>
  <c r="U19"/>
  <c r="U21" s="1"/>
  <c r="V17"/>
  <c r="I22"/>
  <c r="I20"/>
  <c r="I19"/>
  <c r="I21" s="1"/>
  <c r="J17"/>
  <c r="U58"/>
  <c r="U56"/>
  <c r="U55"/>
  <c r="U57" s="1"/>
  <c r="V53"/>
  <c r="I61"/>
  <c r="I58"/>
  <c r="I56"/>
  <c r="I55"/>
  <c r="I57" s="1"/>
  <c r="J53"/>
  <c r="H63"/>
  <c r="H62"/>
  <c r="H64" s="1"/>
  <c r="J53" i="4" l="1"/>
  <c r="I61"/>
  <c r="J61" i="17"/>
  <c r="J58"/>
  <c r="J56"/>
  <c r="J55"/>
  <c r="J57" s="1"/>
  <c r="K53"/>
  <c r="I63"/>
  <c r="I62"/>
  <c r="I64" s="1"/>
  <c r="V58"/>
  <c r="V56"/>
  <c r="V55"/>
  <c r="V57" s="1"/>
  <c r="W53"/>
  <c r="J22"/>
  <c r="J20"/>
  <c r="J19"/>
  <c r="J21" s="1"/>
  <c r="K17"/>
  <c r="V22"/>
  <c r="V20"/>
  <c r="V19"/>
  <c r="V21" s="1"/>
  <c r="W17"/>
  <c r="J26"/>
  <c r="K24"/>
  <c r="V26"/>
  <c r="W24"/>
  <c r="J30"/>
  <c r="V30"/>
  <c r="W28"/>
  <c r="G53" i="2"/>
  <c r="G61" s="1"/>
  <c r="K53" i="4" l="1"/>
  <c r="J61"/>
  <c r="W30" i="17"/>
  <c r="X28"/>
  <c r="K30"/>
  <c r="W26"/>
  <c r="X24"/>
  <c r="K26"/>
  <c r="L24"/>
  <c r="W22"/>
  <c r="W20"/>
  <c r="W19"/>
  <c r="W21" s="1"/>
  <c r="X17"/>
  <c r="K22"/>
  <c r="K20"/>
  <c r="K19"/>
  <c r="K21" s="1"/>
  <c r="L17"/>
  <c r="W58"/>
  <c r="W56"/>
  <c r="W55"/>
  <c r="W57" s="1"/>
  <c r="X53"/>
  <c r="K61"/>
  <c r="K58"/>
  <c r="K56"/>
  <c r="K55"/>
  <c r="K57" s="1"/>
  <c r="L53"/>
  <c r="J63"/>
  <c r="J62"/>
  <c r="J64" s="1"/>
  <c r="A85" i="26"/>
  <c r="A83"/>
  <c r="A81"/>
  <c r="A79"/>
  <c r="AB75"/>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1"/>
  <c r="B49"/>
  <c r="B48"/>
  <c r="B47"/>
  <c r="B46"/>
  <c r="B45"/>
  <c r="B44"/>
  <c r="B43"/>
  <c r="B42"/>
  <c r="AC40"/>
  <c r="AB40"/>
  <c r="AA40"/>
  <c r="Z40"/>
  <c r="Y40"/>
  <c r="X40"/>
  <c r="W40"/>
  <c r="V40"/>
  <c r="U40"/>
  <c r="T40"/>
  <c r="S40"/>
  <c r="R40"/>
  <c r="R53" s="1"/>
  <c r="Q40"/>
  <c r="P40"/>
  <c r="O40"/>
  <c r="N40"/>
  <c r="M40"/>
  <c r="L40"/>
  <c r="K40"/>
  <c r="J40"/>
  <c r="I40"/>
  <c r="H40"/>
  <c r="G40"/>
  <c r="F40"/>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85" i="25"/>
  <c r="A83"/>
  <c r="A81"/>
  <c r="A79"/>
  <c r="AB75"/>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1"/>
  <c r="B49"/>
  <c r="B48"/>
  <c r="B47"/>
  <c r="B46"/>
  <c r="B45"/>
  <c r="B44"/>
  <c r="B43"/>
  <c r="B42"/>
  <c r="AC40"/>
  <c r="AB40"/>
  <c r="AA40"/>
  <c r="Z40"/>
  <c r="Y40"/>
  <c r="X40"/>
  <c r="W40"/>
  <c r="V40"/>
  <c r="U40"/>
  <c r="T40"/>
  <c r="S40"/>
  <c r="R40"/>
  <c r="R53" s="1"/>
  <c r="Q40"/>
  <c r="P40"/>
  <c r="O40"/>
  <c r="N40"/>
  <c r="M40"/>
  <c r="L40"/>
  <c r="K40"/>
  <c r="J40"/>
  <c r="I40"/>
  <c r="H40"/>
  <c r="G40"/>
  <c r="F40"/>
  <c r="F53"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85" i="24"/>
  <c r="A83"/>
  <c r="A81"/>
  <c r="A79"/>
  <c r="AB75"/>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2" s="1"/>
  <c r="B51"/>
  <c r="B49"/>
  <c r="B48"/>
  <c r="B47"/>
  <c r="B46"/>
  <c r="B45"/>
  <c r="B44"/>
  <c r="B43"/>
  <c r="B42"/>
  <c r="AC40"/>
  <c r="AB40"/>
  <c r="AA40"/>
  <c r="Z40"/>
  <c r="Y40"/>
  <c r="X40"/>
  <c r="W40"/>
  <c r="V40"/>
  <c r="U40"/>
  <c r="T40"/>
  <c r="S40"/>
  <c r="R40"/>
  <c r="R53" s="1"/>
  <c r="Q40"/>
  <c r="P40"/>
  <c r="O40"/>
  <c r="N40"/>
  <c r="M40"/>
  <c r="L40"/>
  <c r="K40"/>
  <c r="J40"/>
  <c r="I40"/>
  <c r="H40"/>
  <c r="G40"/>
  <c r="F40"/>
  <c r="F53" s="1"/>
  <c r="F61"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85" i="23"/>
  <c r="A83"/>
  <c r="A81"/>
  <c r="A79"/>
  <c r="AB75"/>
  <c r="AA75"/>
  <c r="B75" s="1"/>
  <c r="Y75"/>
  <c r="X75"/>
  <c r="V75"/>
  <c r="U75"/>
  <c r="S75"/>
  <c r="R75"/>
  <c r="P75"/>
  <c r="O75"/>
  <c r="M75"/>
  <c r="L75"/>
  <c r="J75"/>
  <c r="I75"/>
  <c r="AB74"/>
  <c r="AA74"/>
  <c r="Y74"/>
  <c r="X74"/>
  <c r="V74"/>
  <c r="U74"/>
  <c r="S74"/>
  <c r="R74"/>
  <c r="B74" s="1"/>
  <c r="P74"/>
  <c r="O74"/>
  <c r="M74"/>
  <c r="L74"/>
  <c r="J74"/>
  <c r="I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B52" s="1"/>
  <c r="K51"/>
  <c r="K52" s="1"/>
  <c r="J51"/>
  <c r="J52" s="1"/>
  <c r="I51"/>
  <c r="I52" s="1"/>
  <c r="H51"/>
  <c r="H52" s="1"/>
  <c r="G51"/>
  <c r="G52" s="1"/>
  <c r="F51"/>
  <c r="F52" s="1"/>
  <c r="B51"/>
  <c r="B49"/>
  <c r="B48"/>
  <c r="B47"/>
  <c r="B46"/>
  <c r="B45"/>
  <c r="B44"/>
  <c r="B43"/>
  <c r="B42"/>
  <c r="AC40"/>
  <c r="AB40"/>
  <c r="AA40"/>
  <c r="Z40"/>
  <c r="Y40"/>
  <c r="X40"/>
  <c r="W40"/>
  <c r="V40"/>
  <c r="U40"/>
  <c r="T40"/>
  <c r="S40"/>
  <c r="R40"/>
  <c r="R53" s="1"/>
  <c r="Q40"/>
  <c r="P40"/>
  <c r="O40"/>
  <c r="N40"/>
  <c r="M40"/>
  <c r="L40"/>
  <c r="K40"/>
  <c r="J40"/>
  <c r="I40"/>
  <c r="H40"/>
  <c r="G40"/>
  <c r="F40"/>
  <c r="F53"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B16" s="1"/>
  <c r="K15"/>
  <c r="K16" s="1"/>
  <c r="J15"/>
  <c r="J16" s="1"/>
  <c r="I15"/>
  <c r="I16" s="1"/>
  <c r="H15"/>
  <c r="H16" s="1"/>
  <c r="G15"/>
  <c r="G16" s="1"/>
  <c r="F15"/>
  <c r="F16" s="1"/>
  <c r="B15"/>
  <c r="AD13"/>
  <c r="B13"/>
  <c r="AD12"/>
  <c r="B12"/>
  <c r="AD11"/>
  <c r="B11"/>
  <c r="A85" i="22"/>
  <c r="A83"/>
  <c r="A81"/>
  <c r="A79"/>
  <c r="AB75"/>
  <c r="AA75"/>
  <c r="Y75"/>
  <c r="X75"/>
  <c r="V75"/>
  <c r="U75"/>
  <c r="S75"/>
  <c r="R75"/>
  <c r="B74" s="1"/>
  <c r="P75"/>
  <c r="O75"/>
  <c r="M75"/>
  <c r="L75"/>
  <c r="J75"/>
  <c r="I75"/>
  <c r="B75"/>
  <c r="AB74"/>
  <c r="AA74"/>
  <c r="Y74"/>
  <c r="X74"/>
  <c r="V74"/>
  <c r="U74"/>
  <c r="S74"/>
  <c r="R74"/>
  <c r="P74"/>
  <c r="O74"/>
  <c r="M74"/>
  <c r="L74"/>
  <c r="J74"/>
  <c r="I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2" s="1"/>
  <c r="B51"/>
  <c r="B49"/>
  <c r="B48"/>
  <c r="B47"/>
  <c r="B46"/>
  <c r="B45"/>
  <c r="B44"/>
  <c r="B43"/>
  <c r="B42"/>
  <c r="AC40"/>
  <c r="AB40"/>
  <c r="AA40"/>
  <c r="Z40"/>
  <c r="Y40"/>
  <c r="X40"/>
  <c r="W40"/>
  <c r="V40"/>
  <c r="U40"/>
  <c r="T40"/>
  <c r="S40"/>
  <c r="R40"/>
  <c r="R53" s="1"/>
  <c r="Q40"/>
  <c r="P40"/>
  <c r="O40"/>
  <c r="N40"/>
  <c r="M40"/>
  <c r="L40"/>
  <c r="K40"/>
  <c r="J40"/>
  <c r="I40"/>
  <c r="H40"/>
  <c r="G40"/>
  <c r="F40"/>
  <c r="F53"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6" s="1"/>
  <c r="B15"/>
  <c r="AD13"/>
  <c r="B13"/>
  <c r="AD12"/>
  <c r="B12"/>
  <c r="AD11"/>
  <c r="B11"/>
  <c r="A85" i="21"/>
  <c r="A83"/>
  <c r="A81"/>
  <c r="A79"/>
  <c r="AB75"/>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B52" s="1"/>
  <c r="K51"/>
  <c r="K52" s="1"/>
  <c r="J51"/>
  <c r="J52" s="1"/>
  <c r="I51"/>
  <c r="I52" s="1"/>
  <c r="H51"/>
  <c r="H52" s="1"/>
  <c r="G51"/>
  <c r="G52" s="1"/>
  <c r="F51"/>
  <c r="F52" s="1"/>
  <c r="B51"/>
  <c r="B49"/>
  <c r="B48"/>
  <c r="B47"/>
  <c r="B46"/>
  <c r="B45"/>
  <c r="B44"/>
  <c r="B43"/>
  <c r="B42"/>
  <c r="AC40"/>
  <c r="AB40"/>
  <c r="AA40"/>
  <c r="Z40"/>
  <c r="Y40"/>
  <c r="X40"/>
  <c r="W40"/>
  <c r="V40"/>
  <c r="U40"/>
  <c r="T40"/>
  <c r="S40"/>
  <c r="R40"/>
  <c r="R53" s="1"/>
  <c r="Q40"/>
  <c r="P40"/>
  <c r="O40"/>
  <c r="N40"/>
  <c r="M40"/>
  <c r="L40"/>
  <c r="K40"/>
  <c r="J40"/>
  <c r="I40"/>
  <c r="H40"/>
  <c r="G40"/>
  <c r="F40"/>
  <c r="F53"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85" i="20"/>
  <c r="A83"/>
  <c r="A81"/>
  <c r="A79"/>
  <c r="AB75"/>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2" s="1"/>
  <c r="B51"/>
  <c r="B49"/>
  <c r="B48"/>
  <c r="B47"/>
  <c r="B46"/>
  <c r="B45"/>
  <c r="B44"/>
  <c r="B43"/>
  <c r="B42"/>
  <c r="AC40"/>
  <c r="AB40"/>
  <c r="AA40"/>
  <c r="Z40"/>
  <c r="Y40"/>
  <c r="X40"/>
  <c r="W40"/>
  <c r="V40"/>
  <c r="U40"/>
  <c r="T40"/>
  <c r="S40"/>
  <c r="R40"/>
  <c r="R53" s="1"/>
  <c r="Q40"/>
  <c r="P40"/>
  <c r="O40"/>
  <c r="N40"/>
  <c r="M40"/>
  <c r="L40"/>
  <c r="K40"/>
  <c r="J40"/>
  <c r="I40"/>
  <c r="H40"/>
  <c r="G40"/>
  <c r="F40"/>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85" i="17"/>
  <c r="A83"/>
  <c r="A81"/>
  <c r="A79"/>
  <c r="B75"/>
  <c r="B74"/>
  <c r="B72"/>
  <c r="B71"/>
  <c r="B69"/>
  <c r="B68"/>
  <c r="B67"/>
  <c r="B66"/>
  <c r="B60"/>
  <c r="B54"/>
  <c r="B52"/>
  <c r="B51"/>
  <c r="B49"/>
  <c r="B48"/>
  <c r="B47"/>
  <c r="B46"/>
  <c r="B45"/>
  <c r="B44"/>
  <c r="B43"/>
  <c r="B42"/>
  <c r="B40"/>
  <c r="AD39"/>
  <c r="B39"/>
  <c r="AD38"/>
  <c r="B38"/>
  <c r="AD37"/>
  <c r="B37"/>
  <c r="AD36"/>
  <c r="B36"/>
  <c r="AD35"/>
  <c r="B35"/>
  <c r="AD34"/>
  <c r="B34"/>
  <c r="AD33"/>
  <c r="B33"/>
  <c r="AD32"/>
  <c r="B32"/>
  <c r="B29"/>
  <c r="B25"/>
  <c r="B18"/>
  <c r="B16"/>
  <c r="B15"/>
  <c r="AD13"/>
  <c r="B13"/>
  <c r="AD12"/>
  <c r="B12"/>
  <c r="AD11"/>
  <c r="B11"/>
  <c r="A85" i="18"/>
  <c r="A83"/>
  <c r="A81"/>
  <c r="A79"/>
  <c r="AB75"/>
  <c r="AA75"/>
  <c r="X75"/>
  <c r="V75"/>
  <c r="W75" s="1"/>
  <c r="Y75" s="1"/>
  <c r="U75"/>
  <c r="S75"/>
  <c r="R75"/>
  <c r="P75"/>
  <c r="O75"/>
  <c r="M75"/>
  <c r="L75"/>
  <c r="J75"/>
  <c r="I75"/>
  <c r="B75"/>
  <c r="AB74"/>
  <c r="AA74"/>
  <c r="V74"/>
  <c r="W74" s="1"/>
  <c r="X74" s="1"/>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2" s="1"/>
  <c r="B51"/>
  <c r="B49"/>
  <c r="B48"/>
  <c r="B47"/>
  <c r="B46"/>
  <c r="B45"/>
  <c r="B44"/>
  <c r="B43"/>
  <c r="B42"/>
  <c r="AC40"/>
  <c r="AB40"/>
  <c r="AA40"/>
  <c r="Z40"/>
  <c r="Y40"/>
  <c r="X40"/>
  <c r="W40"/>
  <c r="V40"/>
  <c r="U40"/>
  <c r="T40"/>
  <c r="S40"/>
  <c r="R40"/>
  <c r="R53" s="1"/>
  <c r="Q40"/>
  <c r="P40"/>
  <c r="O40"/>
  <c r="N40"/>
  <c r="M40"/>
  <c r="L40"/>
  <c r="K40"/>
  <c r="J40"/>
  <c r="I40"/>
  <c r="H40"/>
  <c r="G40"/>
  <c r="F40"/>
  <c r="F53" s="1"/>
  <c r="F61"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B75" i="16"/>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1"/>
  <c r="B49"/>
  <c r="B48"/>
  <c r="B47"/>
  <c r="B46"/>
  <c r="B45"/>
  <c r="B44"/>
  <c r="B43"/>
  <c r="B42"/>
  <c r="AC40"/>
  <c r="AB40"/>
  <c r="AA40"/>
  <c r="Z40"/>
  <c r="Y40"/>
  <c r="X40"/>
  <c r="W40"/>
  <c r="V40"/>
  <c r="U40"/>
  <c r="T40"/>
  <c r="S40"/>
  <c r="R40"/>
  <c r="R53" s="1"/>
  <c r="Q40"/>
  <c r="P40"/>
  <c r="O40"/>
  <c r="N40"/>
  <c r="M40"/>
  <c r="L40"/>
  <c r="K40"/>
  <c r="J40"/>
  <c r="I40"/>
  <c r="H40"/>
  <c r="G40"/>
  <c r="F40"/>
  <c r="F53" s="1"/>
  <c r="AD39"/>
  <c r="B39"/>
  <c r="AD38"/>
  <c r="B38"/>
  <c r="AD37"/>
  <c r="B37"/>
  <c r="AD36"/>
  <c r="B36"/>
  <c r="AD35"/>
  <c r="B35"/>
  <c r="AD34"/>
  <c r="B34"/>
  <c r="AD33"/>
  <c r="B33"/>
  <c r="AD32"/>
  <c r="B32"/>
  <c r="B29"/>
  <c r="R28"/>
  <c r="R30" s="1"/>
  <c r="F28"/>
  <c r="F30" s="1"/>
  <c r="B25"/>
  <c r="R24"/>
  <c r="R26" s="1"/>
  <c r="F24"/>
  <c r="F26" s="1"/>
  <c r="B18"/>
  <c r="R17"/>
  <c r="R19" s="1"/>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85" i="15"/>
  <c r="A83"/>
  <c r="A81"/>
  <c r="A79"/>
  <c r="AB75"/>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1"/>
  <c r="B49"/>
  <c r="B48"/>
  <c r="B47"/>
  <c r="B46"/>
  <c r="B45"/>
  <c r="B44"/>
  <c r="B43"/>
  <c r="B42"/>
  <c r="AC40"/>
  <c r="AB40"/>
  <c r="AA40"/>
  <c r="Z40"/>
  <c r="Y40"/>
  <c r="X40"/>
  <c r="W40"/>
  <c r="V40"/>
  <c r="U40"/>
  <c r="T40"/>
  <c r="S40"/>
  <c r="R40"/>
  <c r="R53"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B75" i="14"/>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1"/>
  <c r="B49"/>
  <c r="B48"/>
  <c r="B47"/>
  <c r="B46"/>
  <c r="B45"/>
  <c r="B44"/>
  <c r="B43"/>
  <c r="B42"/>
  <c r="AC40"/>
  <c r="AB40"/>
  <c r="AA40"/>
  <c r="Z40"/>
  <c r="Y40"/>
  <c r="X40"/>
  <c r="W40"/>
  <c r="V40"/>
  <c r="U40"/>
  <c r="T40"/>
  <c r="S40"/>
  <c r="R40"/>
  <c r="Q40"/>
  <c r="P40"/>
  <c r="O40"/>
  <c r="N40"/>
  <c r="M40"/>
  <c r="L40"/>
  <c r="K40"/>
  <c r="J40"/>
  <c r="I40"/>
  <c r="H40"/>
  <c r="G40"/>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6" s="1"/>
  <c r="B15"/>
  <c r="AD13"/>
  <c r="B13"/>
  <c r="AD12"/>
  <c r="B12"/>
  <c r="AD11"/>
  <c r="B11"/>
  <c r="A85" i="13"/>
  <c r="A83"/>
  <c r="A81"/>
  <c r="A79"/>
  <c r="AB75"/>
  <c r="AA75"/>
  <c r="Y75"/>
  <c r="X75"/>
  <c r="V75"/>
  <c r="U75"/>
  <c r="S75"/>
  <c r="R75"/>
  <c r="P75"/>
  <c r="O75"/>
  <c r="M75"/>
  <c r="L75"/>
  <c r="J75"/>
  <c r="I75"/>
  <c r="B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B52" s="1"/>
  <c r="K51"/>
  <c r="K52" s="1"/>
  <c r="J51"/>
  <c r="J52" s="1"/>
  <c r="I51"/>
  <c r="I52" s="1"/>
  <c r="H51"/>
  <c r="H52" s="1"/>
  <c r="G51"/>
  <c r="G52" s="1"/>
  <c r="F51"/>
  <c r="F52" s="1"/>
  <c r="B51"/>
  <c r="B49"/>
  <c r="B48"/>
  <c r="B47"/>
  <c r="B46"/>
  <c r="B45"/>
  <c r="B44"/>
  <c r="B43"/>
  <c r="B42"/>
  <c r="AC40"/>
  <c r="AB40"/>
  <c r="AA40"/>
  <c r="Z40"/>
  <c r="Y40"/>
  <c r="X40"/>
  <c r="W40"/>
  <c r="V40"/>
  <c r="U40"/>
  <c r="T40"/>
  <c r="S40"/>
  <c r="R40"/>
  <c r="R53" s="1"/>
  <c r="Q40"/>
  <c r="P40"/>
  <c r="O40"/>
  <c r="N40"/>
  <c r="M40"/>
  <c r="L40"/>
  <c r="K40"/>
  <c r="J40"/>
  <c r="I40"/>
  <c r="H40"/>
  <c r="G40"/>
  <c r="F40"/>
  <c r="F53"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B16" s="1"/>
  <c r="K15"/>
  <c r="K16" s="1"/>
  <c r="J15"/>
  <c r="J16" s="1"/>
  <c r="I15"/>
  <c r="I16" s="1"/>
  <c r="H15"/>
  <c r="H16" s="1"/>
  <c r="G15"/>
  <c r="G16" s="1"/>
  <c r="F15"/>
  <c r="F16" s="1"/>
  <c r="B15"/>
  <c r="AD13"/>
  <c r="B13"/>
  <c r="AD12"/>
  <c r="B12"/>
  <c r="AD11"/>
  <c r="B11"/>
  <c r="AB75" i="12"/>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2" s="1"/>
  <c r="B51"/>
  <c r="B49"/>
  <c r="B48"/>
  <c r="B47"/>
  <c r="B46"/>
  <c r="B45"/>
  <c r="B44"/>
  <c r="B43"/>
  <c r="B42"/>
  <c r="AC40"/>
  <c r="AB40"/>
  <c r="AA40"/>
  <c r="Z40"/>
  <c r="Y40"/>
  <c r="X40"/>
  <c r="W40"/>
  <c r="V40"/>
  <c r="U40"/>
  <c r="T40"/>
  <c r="S40"/>
  <c r="R40"/>
  <c r="R53" s="1"/>
  <c r="Q40"/>
  <c r="P40"/>
  <c r="O40"/>
  <c r="N40"/>
  <c r="M40"/>
  <c r="L40"/>
  <c r="K40"/>
  <c r="J40"/>
  <c r="I40"/>
  <c r="H40"/>
  <c r="G40"/>
  <c r="F40"/>
  <c r="F53" s="1"/>
  <c r="F61"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85" i="11"/>
  <c r="A83"/>
  <c r="A81"/>
  <c r="A79"/>
  <c r="AB75"/>
  <c r="AA75"/>
  <c r="Y75"/>
  <c r="X75"/>
  <c r="V75"/>
  <c r="U75"/>
  <c r="S75"/>
  <c r="R75"/>
  <c r="B75" s="1"/>
  <c r="P75"/>
  <c r="O75"/>
  <c r="M75"/>
  <c r="L75"/>
  <c r="J75"/>
  <c r="I75"/>
  <c r="AB74"/>
  <c r="AA74"/>
  <c r="Y74"/>
  <c r="X74"/>
  <c r="V74"/>
  <c r="U74"/>
  <c r="S74"/>
  <c r="R74"/>
  <c r="B74" s="1"/>
  <c r="P74"/>
  <c r="O74"/>
  <c r="M74"/>
  <c r="L74"/>
  <c r="J74"/>
  <c r="I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1"/>
  <c r="B49"/>
  <c r="B48"/>
  <c r="B47"/>
  <c r="B46"/>
  <c r="B45"/>
  <c r="B44"/>
  <c r="B43"/>
  <c r="B42"/>
  <c r="AC40"/>
  <c r="AB40"/>
  <c r="AA40"/>
  <c r="Z40"/>
  <c r="Y40"/>
  <c r="X40"/>
  <c r="W40"/>
  <c r="V40"/>
  <c r="U40"/>
  <c r="T40"/>
  <c r="S40"/>
  <c r="R40"/>
  <c r="R53" s="1"/>
  <c r="Q40"/>
  <c r="P40"/>
  <c r="O40"/>
  <c r="N40"/>
  <c r="M40"/>
  <c r="L40"/>
  <c r="K40"/>
  <c r="J40"/>
  <c r="I40"/>
  <c r="H40"/>
  <c r="G40"/>
  <c r="F40"/>
  <c r="F53"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85" i="10"/>
  <c r="A83"/>
  <c r="A81"/>
  <c r="A79"/>
  <c r="AB75"/>
  <c r="AA75"/>
  <c r="B75" s="1"/>
  <c r="Y75"/>
  <c r="X75"/>
  <c r="V75"/>
  <c r="U75"/>
  <c r="S75"/>
  <c r="R75"/>
  <c r="B74" s="1"/>
  <c r="P75"/>
  <c r="O75"/>
  <c r="M75"/>
  <c r="L75"/>
  <c r="J75"/>
  <c r="I75"/>
  <c r="AB74"/>
  <c r="AA74"/>
  <c r="Y74"/>
  <c r="X74"/>
  <c r="V74"/>
  <c r="U74"/>
  <c r="S74"/>
  <c r="R74"/>
  <c r="P74"/>
  <c r="O74"/>
  <c r="M74"/>
  <c r="L74"/>
  <c r="J74"/>
  <c r="I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2" s="1"/>
  <c r="B51"/>
  <c r="B49"/>
  <c r="B48"/>
  <c r="B47"/>
  <c r="B46"/>
  <c r="B45"/>
  <c r="B44"/>
  <c r="B43"/>
  <c r="B42"/>
  <c r="AC40"/>
  <c r="AB40"/>
  <c r="AA40"/>
  <c r="Z40"/>
  <c r="Y40"/>
  <c r="X40"/>
  <c r="W40"/>
  <c r="V40"/>
  <c r="U40"/>
  <c r="T40"/>
  <c r="S40"/>
  <c r="R40"/>
  <c r="R53" s="1"/>
  <c r="Q40"/>
  <c r="P40"/>
  <c r="O40"/>
  <c r="N40"/>
  <c r="M40"/>
  <c r="L40"/>
  <c r="K40"/>
  <c r="J40"/>
  <c r="I40"/>
  <c r="H40"/>
  <c r="G40"/>
  <c r="F40"/>
  <c r="F53" s="1"/>
  <c r="F61"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6" s="1"/>
  <c r="B15"/>
  <c r="AD13"/>
  <c r="B13"/>
  <c r="AD12"/>
  <c r="B12"/>
  <c r="AD11"/>
  <c r="B11"/>
  <c r="A85" i="9"/>
  <c r="A83"/>
  <c r="A81"/>
  <c r="A79"/>
  <c r="AB75"/>
  <c r="AA75"/>
  <c r="Y75"/>
  <c r="X75"/>
  <c r="V75"/>
  <c r="U75"/>
  <c r="S75"/>
  <c r="R75"/>
  <c r="P75"/>
  <c r="O75"/>
  <c r="M75"/>
  <c r="L75"/>
  <c r="J75"/>
  <c r="I75"/>
  <c r="B75"/>
  <c r="AB74"/>
  <c r="AA74"/>
  <c r="Y74"/>
  <c r="X74"/>
  <c r="V74"/>
  <c r="U74"/>
  <c r="S74"/>
  <c r="R74"/>
  <c r="B74" s="1"/>
  <c r="P74"/>
  <c r="O74"/>
  <c r="M74"/>
  <c r="L74"/>
  <c r="J74"/>
  <c r="I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B52" s="1"/>
  <c r="K51"/>
  <c r="K52" s="1"/>
  <c r="J51"/>
  <c r="J52" s="1"/>
  <c r="I51"/>
  <c r="I52" s="1"/>
  <c r="H51"/>
  <c r="H52" s="1"/>
  <c r="G51"/>
  <c r="G52" s="1"/>
  <c r="F51"/>
  <c r="F52" s="1"/>
  <c r="B51"/>
  <c r="B49"/>
  <c r="B48"/>
  <c r="B47"/>
  <c r="B46"/>
  <c r="B45"/>
  <c r="B44"/>
  <c r="B43"/>
  <c r="B42"/>
  <c r="AC40"/>
  <c r="AB40"/>
  <c r="AA40"/>
  <c r="Z40"/>
  <c r="Y40"/>
  <c r="X40"/>
  <c r="W40"/>
  <c r="V40"/>
  <c r="U40"/>
  <c r="T40"/>
  <c r="S40"/>
  <c r="R40"/>
  <c r="R53" s="1"/>
  <c r="Q40"/>
  <c r="P40"/>
  <c r="O40"/>
  <c r="L40"/>
  <c r="K40"/>
  <c r="J40"/>
  <c r="I40"/>
  <c r="H40"/>
  <c r="G40"/>
  <c r="F40"/>
  <c r="F53" s="1"/>
  <c r="B39"/>
  <c r="B38"/>
  <c r="B37"/>
  <c r="B36"/>
  <c r="B35"/>
  <c r="B34"/>
  <c r="B33"/>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B16" s="1"/>
  <c r="K15"/>
  <c r="K16" s="1"/>
  <c r="J15"/>
  <c r="J16" s="1"/>
  <c r="I15"/>
  <c r="I16" s="1"/>
  <c r="H15"/>
  <c r="H16" s="1"/>
  <c r="G15"/>
  <c r="G16" s="1"/>
  <c r="F15"/>
  <c r="F16" s="1"/>
  <c r="B15"/>
  <c r="AD13"/>
  <c r="B13"/>
  <c r="AD12"/>
  <c r="B12"/>
  <c r="AD11"/>
  <c r="B11"/>
  <c r="A85" i="8"/>
  <c r="A83"/>
  <c r="A81"/>
  <c r="A79"/>
  <c r="AB75"/>
  <c r="AA75"/>
  <c r="Y75"/>
  <c r="X75"/>
  <c r="V75"/>
  <c r="U75"/>
  <c r="S75"/>
  <c r="R75"/>
  <c r="B74" s="1"/>
  <c r="P75"/>
  <c r="O75"/>
  <c r="M75"/>
  <c r="L75"/>
  <c r="J75"/>
  <c r="I75"/>
  <c r="AB74"/>
  <c r="AA74"/>
  <c r="Y74"/>
  <c r="X74"/>
  <c r="V74"/>
  <c r="U74"/>
  <c r="S74"/>
  <c r="R74"/>
  <c r="P74"/>
  <c r="O74"/>
  <c r="M74"/>
  <c r="L74"/>
  <c r="J74"/>
  <c r="I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2" s="1"/>
  <c r="B51"/>
  <c r="B49"/>
  <c r="B48"/>
  <c r="B47"/>
  <c r="B46"/>
  <c r="B45"/>
  <c r="B44"/>
  <c r="B43"/>
  <c r="B42"/>
  <c r="AC40"/>
  <c r="AB40"/>
  <c r="AA40"/>
  <c r="Z40"/>
  <c r="Y40"/>
  <c r="X40"/>
  <c r="W40"/>
  <c r="V40"/>
  <c r="U40"/>
  <c r="T40"/>
  <c r="S40"/>
  <c r="R40"/>
  <c r="R53" s="1"/>
  <c r="Q40"/>
  <c r="P40"/>
  <c r="O40"/>
  <c r="N40"/>
  <c r="M40"/>
  <c r="L40"/>
  <c r="K40"/>
  <c r="J40"/>
  <c r="I40"/>
  <c r="H40"/>
  <c r="G40"/>
  <c r="F40"/>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6" s="1"/>
  <c r="B15"/>
  <c r="AD13"/>
  <c r="B13"/>
  <c r="AD12"/>
  <c r="B12"/>
  <c r="AD11"/>
  <c r="B11"/>
  <c r="A85" i="7"/>
  <c r="A83"/>
  <c r="A81"/>
  <c r="A79"/>
  <c r="AB75"/>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B52" s="1"/>
  <c r="K51"/>
  <c r="K52" s="1"/>
  <c r="J51"/>
  <c r="J52" s="1"/>
  <c r="I51"/>
  <c r="I52" s="1"/>
  <c r="H51"/>
  <c r="H52" s="1"/>
  <c r="G51"/>
  <c r="G52" s="1"/>
  <c r="F51"/>
  <c r="F52" s="1"/>
  <c r="B51"/>
  <c r="B49"/>
  <c r="B48"/>
  <c r="B47"/>
  <c r="B46"/>
  <c r="B45"/>
  <c r="B44"/>
  <c r="B43"/>
  <c r="B42"/>
  <c r="AC40"/>
  <c r="AB40"/>
  <c r="AA40"/>
  <c r="Z40"/>
  <c r="Y40"/>
  <c r="X40"/>
  <c r="W40"/>
  <c r="V40"/>
  <c r="U40"/>
  <c r="T40"/>
  <c r="S40"/>
  <c r="R40"/>
  <c r="R53" s="1"/>
  <c r="Q40"/>
  <c r="P40"/>
  <c r="O40"/>
  <c r="N40"/>
  <c r="M40"/>
  <c r="L40"/>
  <c r="K40"/>
  <c r="J40"/>
  <c r="I40"/>
  <c r="H40"/>
  <c r="G40"/>
  <c r="F40"/>
  <c r="F53"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5"/>
  <c r="AD13"/>
  <c r="B13"/>
  <c r="AD12"/>
  <c r="B12"/>
  <c r="AD11"/>
  <c r="B11"/>
  <c r="A85" i="6"/>
  <c r="A83"/>
  <c r="A81"/>
  <c r="A79"/>
  <c r="AB75"/>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2" s="1"/>
  <c r="B51"/>
  <c r="B49"/>
  <c r="B48"/>
  <c r="B47"/>
  <c r="B46"/>
  <c r="B45"/>
  <c r="B44"/>
  <c r="B43"/>
  <c r="B42"/>
  <c r="AC40"/>
  <c r="AB40"/>
  <c r="AA40"/>
  <c r="Z40"/>
  <c r="Y40"/>
  <c r="X40"/>
  <c r="W40"/>
  <c r="V40"/>
  <c r="U40"/>
  <c r="T40"/>
  <c r="S40"/>
  <c r="R40"/>
  <c r="R53" s="1"/>
  <c r="Q40"/>
  <c r="P40"/>
  <c r="O40"/>
  <c r="N40"/>
  <c r="M40"/>
  <c r="L40"/>
  <c r="K40"/>
  <c r="J40"/>
  <c r="I40"/>
  <c r="H40"/>
  <c r="G40"/>
  <c r="F40"/>
  <c r="F53" s="1"/>
  <c r="F61"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6" s="1"/>
  <c r="B15"/>
  <c r="AD13"/>
  <c r="B13"/>
  <c r="AD12"/>
  <c r="B12"/>
  <c r="AD11"/>
  <c r="B11"/>
  <c r="A85" i="5"/>
  <c r="A83"/>
  <c r="A81"/>
  <c r="A79"/>
  <c r="AB75"/>
  <c r="AA75"/>
  <c r="Y75"/>
  <c r="X75"/>
  <c r="V75"/>
  <c r="U75"/>
  <c r="S75"/>
  <c r="R75"/>
  <c r="P75"/>
  <c r="O75"/>
  <c r="M75"/>
  <c r="L75"/>
  <c r="J75"/>
  <c r="I75"/>
  <c r="B75"/>
  <c r="AB74"/>
  <c r="AA74"/>
  <c r="B74" s="1"/>
  <c r="Y74"/>
  <c r="X74"/>
  <c r="V74"/>
  <c r="U74"/>
  <c r="S74"/>
  <c r="R74"/>
  <c r="P74"/>
  <c r="O74"/>
  <c r="M74"/>
  <c r="L74"/>
  <c r="J74"/>
  <c r="I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B52" s="1"/>
  <c r="K51"/>
  <c r="K52" s="1"/>
  <c r="J51"/>
  <c r="J52" s="1"/>
  <c r="I51"/>
  <c r="I52" s="1"/>
  <c r="H51"/>
  <c r="H52" s="1"/>
  <c r="G51"/>
  <c r="G52" s="1"/>
  <c r="F51"/>
  <c r="F52" s="1"/>
  <c r="B51"/>
  <c r="B49"/>
  <c r="B48"/>
  <c r="B47"/>
  <c r="B46"/>
  <c r="B45"/>
  <c r="B44"/>
  <c r="B43"/>
  <c r="B42"/>
  <c r="AC40"/>
  <c r="AB40"/>
  <c r="AA40"/>
  <c r="Z40"/>
  <c r="Y40"/>
  <c r="X40"/>
  <c r="W40"/>
  <c r="V40"/>
  <c r="U40"/>
  <c r="T40"/>
  <c r="S40"/>
  <c r="R40"/>
  <c r="R53" s="1"/>
  <c r="Q40"/>
  <c r="P40"/>
  <c r="O40"/>
  <c r="N40"/>
  <c r="M40"/>
  <c r="L40"/>
  <c r="K40"/>
  <c r="J40"/>
  <c r="I40"/>
  <c r="H40"/>
  <c r="G40"/>
  <c r="F40"/>
  <c r="F53"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B16" s="1"/>
  <c r="K15"/>
  <c r="K16" s="1"/>
  <c r="J15"/>
  <c r="J16" s="1"/>
  <c r="I15"/>
  <c r="I16" s="1"/>
  <c r="H15"/>
  <c r="H16" s="1"/>
  <c r="G15"/>
  <c r="G16" s="1"/>
  <c r="F15"/>
  <c r="F16" s="1"/>
  <c r="B15"/>
  <c r="AD13"/>
  <c r="B13"/>
  <c r="AD12"/>
  <c r="B12"/>
  <c r="AD11"/>
  <c r="B11"/>
  <c r="A85" i="4"/>
  <c r="A83"/>
  <c r="A81"/>
  <c r="A79"/>
  <c r="AB75"/>
  <c r="AA75"/>
  <c r="Y75"/>
  <c r="X75"/>
  <c r="V75"/>
  <c r="U75"/>
  <c r="S75"/>
  <c r="R75"/>
  <c r="P75"/>
  <c r="O75"/>
  <c r="M75"/>
  <c r="L75"/>
  <c r="J75"/>
  <c r="I75"/>
  <c r="B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2" s="1"/>
  <c r="B51"/>
  <c r="B49"/>
  <c r="B48"/>
  <c r="B47"/>
  <c r="B46"/>
  <c r="B45"/>
  <c r="B44"/>
  <c r="B43"/>
  <c r="B42"/>
  <c r="AC40"/>
  <c r="AB40"/>
  <c r="AA40"/>
  <c r="Z40"/>
  <c r="Y40"/>
  <c r="X40"/>
  <c r="W40"/>
  <c r="V40"/>
  <c r="U40"/>
  <c r="T40"/>
  <c r="S40"/>
  <c r="R40"/>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6" s="1"/>
  <c r="B15"/>
  <c r="AD13"/>
  <c r="B13"/>
  <c r="AD12"/>
  <c r="B12"/>
  <c r="AD11"/>
  <c r="B11"/>
  <c r="A85" i="3"/>
  <c r="A83"/>
  <c r="A81"/>
  <c r="A79"/>
  <c r="AB75"/>
  <c r="AA75"/>
  <c r="Y75"/>
  <c r="X75"/>
  <c r="V75"/>
  <c r="U75"/>
  <c r="S75"/>
  <c r="R75"/>
  <c r="B75" s="1"/>
  <c r="P75"/>
  <c r="O75"/>
  <c r="M75"/>
  <c r="L75"/>
  <c r="J75"/>
  <c r="I75"/>
  <c r="AB74"/>
  <c r="AA74"/>
  <c r="Y74"/>
  <c r="X74"/>
  <c r="V74"/>
  <c r="U74"/>
  <c r="S74"/>
  <c r="R74"/>
  <c r="B74" s="1"/>
  <c r="P74"/>
  <c r="O74"/>
  <c r="M74"/>
  <c r="L74"/>
  <c r="J74"/>
  <c r="I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B52" s="1"/>
  <c r="K51"/>
  <c r="K52" s="1"/>
  <c r="J51"/>
  <c r="J52" s="1"/>
  <c r="I51"/>
  <c r="I52" s="1"/>
  <c r="H51"/>
  <c r="H52" s="1"/>
  <c r="G51"/>
  <c r="G52" s="1"/>
  <c r="F51"/>
  <c r="F52" s="1"/>
  <c r="B51"/>
  <c r="B49"/>
  <c r="B48"/>
  <c r="B47"/>
  <c r="B46"/>
  <c r="B45"/>
  <c r="B44"/>
  <c r="B43"/>
  <c r="B42"/>
  <c r="AC40"/>
  <c r="AB40"/>
  <c r="AA40"/>
  <c r="Z40"/>
  <c r="Y40"/>
  <c r="X40"/>
  <c r="W40"/>
  <c r="V40"/>
  <c r="U40"/>
  <c r="T40"/>
  <c r="S40"/>
  <c r="R40"/>
  <c r="R53" s="1"/>
  <c r="F53"/>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B16" s="1"/>
  <c r="K15"/>
  <c r="K16" s="1"/>
  <c r="J15"/>
  <c r="J16" s="1"/>
  <c r="I15"/>
  <c r="I16" s="1"/>
  <c r="H15"/>
  <c r="H16" s="1"/>
  <c r="G15"/>
  <c r="G16" s="1"/>
  <c r="F15"/>
  <c r="F16" s="1"/>
  <c r="B15"/>
  <c r="AD13"/>
  <c r="B13"/>
  <c r="AD12"/>
  <c r="B12"/>
  <c r="AD11"/>
  <c r="B11"/>
  <c r="A85" i="2"/>
  <c r="A83"/>
  <c r="A81"/>
  <c r="A79"/>
  <c r="AB75"/>
  <c r="AA75"/>
  <c r="B75" s="1"/>
  <c r="Y75"/>
  <c r="X75"/>
  <c r="V75"/>
  <c r="U75"/>
  <c r="S75"/>
  <c r="R75"/>
  <c r="P75"/>
  <c r="O75"/>
  <c r="M75"/>
  <c r="L75"/>
  <c r="J75"/>
  <c r="I75"/>
  <c r="AB74"/>
  <c r="AA74"/>
  <c r="Y74"/>
  <c r="X74"/>
  <c r="V74"/>
  <c r="U74"/>
  <c r="S74"/>
  <c r="R74"/>
  <c r="P74"/>
  <c r="O74"/>
  <c r="M74"/>
  <c r="L74"/>
  <c r="J74"/>
  <c r="I74"/>
  <c r="B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2" s="1"/>
  <c r="B51"/>
  <c r="B49"/>
  <c r="B48"/>
  <c r="B47"/>
  <c r="B46"/>
  <c r="B45"/>
  <c r="B44"/>
  <c r="B43"/>
  <c r="B42"/>
  <c r="AC40"/>
  <c r="AB40"/>
  <c r="AA40"/>
  <c r="Z40"/>
  <c r="Y40"/>
  <c r="X40"/>
  <c r="W40"/>
  <c r="V40"/>
  <c r="U40"/>
  <c r="T40"/>
  <c r="S40"/>
  <c r="R40"/>
  <c r="R53" s="1"/>
  <c r="AD39"/>
  <c r="B39"/>
  <c r="AD38"/>
  <c r="B38"/>
  <c r="AD37"/>
  <c r="B37"/>
  <c r="AD36"/>
  <c r="B36"/>
  <c r="AD35"/>
  <c r="B35"/>
  <c r="AD34"/>
  <c r="B34"/>
  <c r="AD33"/>
  <c r="B33"/>
  <c r="AD32"/>
  <c r="B32"/>
  <c r="B29"/>
  <c r="R28"/>
  <c r="R30" s="1"/>
  <c r="F28"/>
  <c r="F30" s="1"/>
  <c r="B25"/>
  <c r="R24"/>
  <c r="R26" s="1"/>
  <c r="F24"/>
  <c r="F26" s="1"/>
  <c r="B18"/>
  <c r="R17"/>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K15"/>
  <c r="K16" s="1"/>
  <c r="J15"/>
  <c r="J16" s="1"/>
  <c r="I15"/>
  <c r="I16" s="1"/>
  <c r="H15"/>
  <c r="H16" s="1"/>
  <c r="G15"/>
  <c r="G16" s="1"/>
  <c r="F15"/>
  <c r="F16" s="1"/>
  <c r="B16" s="1"/>
  <c r="B15"/>
  <c r="AD13"/>
  <c r="B13"/>
  <c r="AD12"/>
  <c r="B12"/>
  <c r="AD11"/>
  <c r="B11"/>
  <c r="A85" i="1"/>
  <c r="A83"/>
  <c r="A81"/>
  <c r="A79"/>
  <c r="AB75"/>
  <c r="AA75"/>
  <c r="Y75"/>
  <c r="X75"/>
  <c r="V75"/>
  <c r="U75"/>
  <c r="S75"/>
  <c r="R75"/>
  <c r="B75" s="1"/>
  <c r="P75"/>
  <c r="O75"/>
  <c r="M75"/>
  <c r="L75"/>
  <c r="J75"/>
  <c r="I75"/>
  <c r="AB74"/>
  <c r="AA74"/>
  <c r="Y74"/>
  <c r="X74"/>
  <c r="V74"/>
  <c r="U74"/>
  <c r="S74"/>
  <c r="R74"/>
  <c r="B74" s="1"/>
  <c r="P74"/>
  <c r="O74"/>
  <c r="M74"/>
  <c r="L74"/>
  <c r="J74"/>
  <c r="I74"/>
  <c r="B72"/>
  <c r="B71"/>
  <c r="B69"/>
  <c r="B68"/>
  <c r="B67"/>
  <c r="B66"/>
  <c r="AC60"/>
  <c r="AB60"/>
  <c r="AA60"/>
  <c r="Z60"/>
  <c r="Y60"/>
  <c r="X60"/>
  <c r="W60"/>
  <c r="V60"/>
  <c r="U60"/>
  <c r="T60"/>
  <c r="S60"/>
  <c r="R60"/>
  <c r="Q60"/>
  <c r="P60"/>
  <c r="O60"/>
  <c r="N60"/>
  <c r="M60"/>
  <c r="L60"/>
  <c r="K60"/>
  <c r="J60"/>
  <c r="I60"/>
  <c r="H60"/>
  <c r="G60"/>
  <c r="F60"/>
  <c r="B60"/>
  <c r="AC54"/>
  <c r="AB54"/>
  <c r="AA54"/>
  <c r="Z54"/>
  <c r="Y54"/>
  <c r="X54"/>
  <c r="W54"/>
  <c r="V54"/>
  <c r="U54"/>
  <c r="T54"/>
  <c r="S54"/>
  <c r="R54"/>
  <c r="Q54"/>
  <c r="P54"/>
  <c r="O54"/>
  <c r="N54"/>
  <c r="M54"/>
  <c r="L54"/>
  <c r="K54"/>
  <c r="J54"/>
  <c r="I54"/>
  <c r="H54"/>
  <c r="G54"/>
  <c r="F54"/>
  <c r="AC51"/>
  <c r="AC52" s="1"/>
  <c r="AB51"/>
  <c r="AB52" s="1"/>
  <c r="AA51"/>
  <c r="AA52" s="1"/>
  <c r="Z51"/>
  <c r="Z52" s="1"/>
  <c r="Y51"/>
  <c r="Y52" s="1"/>
  <c r="X51"/>
  <c r="X52" s="1"/>
  <c r="W51"/>
  <c r="W52" s="1"/>
  <c r="V51"/>
  <c r="V52" s="1"/>
  <c r="U51"/>
  <c r="U52" s="1"/>
  <c r="T51"/>
  <c r="T52" s="1"/>
  <c r="S51"/>
  <c r="S52" s="1"/>
  <c r="R51"/>
  <c r="R52" s="1"/>
  <c r="Q51"/>
  <c r="Q52" s="1"/>
  <c r="P51"/>
  <c r="P52" s="1"/>
  <c r="O51"/>
  <c r="O52" s="1"/>
  <c r="N51"/>
  <c r="N52" s="1"/>
  <c r="M51"/>
  <c r="M52" s="1"/>
  <c r="L51"/>
  <c r="L52" s="1"/>
  <c r="K51"/>
  <c r="K52" s="1"/>
  <c r="J51"/>
  <c r="J52" s="1"/>
  <c r="I51"/>
  <c r="I52" s="1"/>
  <c r="H51"/>
  <c r="H52" s="1"/>
  <c r="G51"/>
  <c r="G52" s="1"/>
  <c r="F51"/>
  <c r="F52" s="1"/>
  <c r="B51"/>
  <c r="B49"/>
  <c r="B48"/>
  <c r="B47"/>
  <c r="B46"/>
  <c r="B45"/>
  <c r="B44"/>
  <c r="B43"/>
  <c r="B42"/>
  <c r="AC40"/>
  <c r="AB40"/>
  <c r="AA40"/>
  <c r="Z40"/>
  <c r="Y40"/>
  <c r="X40"/>
  <c r="W40"/>
  <c r="V40"/>
  <c r="U40"/>
  <c r="T40"/>
  <c r="S40"/>
  <c r="R40"/>
  <c r="R53" s="1"/>
  <c r="F53"/>
  <c r="AD39"/>
  <c r="B39"/>
  <c r="AD38"/>
  <c r="B38"/>
  <c r="AD37"/>
  <c r="B37"/>
  <c r="AD36"/>
  <c r="B36"/>
  <c r="AD35"/>
  <c r="B35"/>
  <c r="AD34"/>
  <c r="B34"/>
  <c r="AD33"/>
  <c r="B33"/>
  <c r="AD32"/>
  <c r="B32"/>
  <c r="B29"/>
  <c r="R28"/>
  <c r="R30" s="1"/>
  <c r="F28"/>
  <c r="F30" s="1"/>
  <c r="B25"/>
  <c r="R24"/>
  <c r="R26" s="1"/>
  <c r="F24"/>
  <c r="F26" s="1"/>
  <c r="B18"/>
  <c r="R17"/>
  <c r="S17" s="1"/>
  <c r="F17"/>
  <c r="AC15"/>
  <c r="AC16" s="1"/>
  <c r="AB15"/>
  <c r="AB16" s="1"/>
  <c r="AA15"/>
  <c r="AA16" s="1"/>
  <c r="Z15"/>
  <c r="Z16" s="1"/>
  <c r="Y15"/>
  <c r="Y16" s="1"/>
  <c r="X15"/>
  <c r="X16" s="1"/>
  <c r="W15"/>
  <c r="W16" s="1"/>
  <c r="V15"/>
  <c r="V16" s="1"/>
  <c r="U15"/>
  <c r="U16" s="1"/>
  <c r="T15"/>
  <c r="T16" s="1"/>
  <c r="S15"/>
  <c r="S16" s="1"/>
  <c r="R15"/>
  <c r="R16" s="1"/>
  <c r="Q15"/>
  <c r="Q16" s="1"/>
  <c r="P15"/>
  <c r="P16" s="1"/>
  <c r="O15"/>
  <c r="O16" s="1"/>
  <c r="N15"/>
  <c r="N16" s="1"/>
  <c r="M15"/>
  <c r="M16" s="1"/>
  <c r="L15"/>
  <c r="L16" s="1"/>
  <c r="B16" s="1"/>
  <c r="K15"/>
  <c r="K16" s="1"/>
  <c r="J15"/>
  <c r="J16" s="1"/>
  <c r="I15"/>
  <c r="I16" s="1"/>
  <c r="H15"/>
  <c r="H16" s="1"/>
  <c r="G15"/>
  <c r="G16" s="1"/>
  <c r="F15"/>
  <c r="F16" s="1"/>
  <c r="B15"/>
  <c r="AD13"/>
  <c r="B13"/>
  <c r="AD12"/>
  <c r="B12"/>
  <c r="AD11"/>
  <c r="B11"/>
  <c r="D6" i="28"/>
  <c r="D7"/>
  <c r="D8"/>
  <c r="D9"/>
  <c r="D10"/>
  <c r="D11"/>
  <c r="D12"/>
  <c r="D13"/>
  <c r="D14"/>
  <c r="D15"/>
  <c r="D16"/>
  <c r="D17"/>
  <c r="C18"/>
  <c r="D18" s="1"/>
  <c r="B18"/>
  <c r="B40" i="13" l="1"/>
  <c r="B40" i="25"/>
  <c r="B54" i="22"/>
  <c r="B40" i="11"/>
  <c r="R53" i="4"/>
  <c r="S53" s="1"/>
  <c r="T53" s="1"/>
  <c r="U53" s="1"/>
  <c r="S53" i="5"/>
  <c r="S53" i="10"/>
  <c r="F61" i="22"/>
  <c r="F55"/>
  <c r="L53" i="4"/>
  <c r="K61"/>
  <c r="B16" i="7"/>
  <c r="B16" i="11"/>
  <c r="B52"/>
  <c r="B16" i="12"/>
  <c r="Y74" i="18"/>
  <c r="B16" i="24"/>
  <c r="B54"/>
  <c r="B16" i="25"/>
  <c r="B52"/>
  <c r="B16" i="26"/>
  <c r="B52"/>
  <c r="B52" i="1"/>
  <c r="B52" i="14"/>
  <c r="B16" i="15"/>
  <c r="B52"/>
  <c r="B16" i="16"/>
  <c r="B52"/>
  <c r="B16" i="18"/>
  <c r="B16" i="20"/>
  <c r="B16" i="21"/>
  <c r="B40" i="24"/>
  <c r="B40" i="21"/>
  <c r="B54" i="12"/>
  <c r="B40"/>
  <c r="B40" i="10"/>
  <c r="B54" i="21"/>
  <c r="B54" i="13"/>
  <c r="B54" i="6"/>
  <c r="B54" i="4"/>
  <c r="L61" i="17"/>
  <c r="L58"/>
  <c r="L56"/>
  <c r="L55"/>
  <c r="L57" s="1"/>
  <c r="M53"/>
  <c r="K63"/>
  <c r="K62"/>
  <c r="K64" s="1"/>
  <c r="X58"/>
  <c r="X56"/>
  <c r="X55"/>
  <c r="X57" s="1"/>
  <c r="Y53"/>
  <c r="L22"/>
  <c r="L20"/>
  <c r="L19"/>
  <c r="L21" s="1"/>
  <c r="M17"/>
  <c r="X22"/>
  <c r="X20"/>
  <c r="X19"/>
  <c r="X21" s="1"/>
  <c r="Y17"/>
  <c r="L26"/>
  <c r="M24"/>
  <c r="X26"/>
  <c r="Y24"/>
  <c r="L30"/>
  <c r="X30"/>
  <c r="Y28"/>
  <c r="B54" i="5"/>
  <c r="B54" i="26"/>
  <c r="B54" i="25"/>
  <c r="B54" i="23"/>
  <c r="B54" i="20"/>
  <c r="B54" i="16"/>
  <c r="B54" i="15"/>
  <c r="B54" i="14"/>
  <c r="B54" i="11"/>
  <c r="B54" i="10"/>
  <c r="B54" i="9"/>
  <c r="B54" i="8"/>
  <c r="B54" i="7"/>
  <c r="B54" i="3"/>
  <c r="B40" i="26"/>
  <c r="B40" i="22"/>
  <c r="B40" i="18"/>
  <c r="B40" i="16"/>
  <c r="B40" i="9"/>
  <c r="B40" i="8"/>
  <c r="B40" i="6"/>
  <c r="B54" i="1"/>
  <c r="B40" i="23"/>
  <c r="B40" i="20"/>
  <c r="AD40" i="15"/>
  <c r="V53" i="4"/>
  <c r="W53"/>
  <c r="X53" s="1"/>
  <c r="Y53" s="1"/>
  <c r="Z53" s="1"/>
  <c r="AA53" s="1"/>
  <c r="AB53" s="1"/>
  <c r="AC53" s="1"/>
  <c r="AD40"/>
  <c r="AD40" i="2"/>
  <c r="B40" i="4"/>
  <c r="B40" i="1"/>
  <c r="B40" i="2"/>
  <c r="B40" i="15"/>
  <c r="B54" i="18"/>
  <c r="B40" i="3"/>
  <c r="B54" i="2"/>
  <c r="AD40" i="10"/>
  <c r="B40" i="7"/>
  <c r="B40" i="5"/>
  <c r="R53" i="14"/>
  <c r="B40"/>
  <c r="AD40" i="26"/>
  <c r="F53"/>
  <c r="AD40" i="24"/>
  <c r="AD40" i="22"/>
  <c r="AD40" i="20"/>
  <c r="F53"/>
  <c r="F61" s="1"/>
  <c r="AD40" i="14"/>
  <c r="AD40" i="12"/>
  <c r="AD40" i="18"/>
  <c r="B75" i="8"/>
  <c r="AD40"/>
  <c r="F53"/>
  <c r="F61" s="1"/>
  <c r="AD40" i="6"/>
  <c r="F22" i="26"/>
  <c r="R22"/>
  <c r="R58"/>
  <c r="R56"/>
  <c r="R55"/>
  <c r="R57" s="1"/>
  <c r="S53"/>
  <c r="G17"/>
  <c r="S17"/>
  <c r="F19"/>
  <c r="R19"/>
  <c r="R21" s="1"/>
  <c r="F20"/>
  <c r="R20"/>
  <c r="G24"/>
  <c r="S24"/>
  <c r="G28"/>
  <c r="S28"/>
  <c r="F55"/>
  <c r="F56"/>
  <c r="F22" i="25"/>
  <c r="R22"/>
  <c r="F61"/>
  <c r="F58"/>
  <c r="F56"/>
  <c r="F55"/>
  <c r="F57" s="1"/>
  <c r="G53"/>
  <c r="R58"/>
  <c r="R56"/>
  <c r="R55"/>
  <c r="R57" s="1"/>
  <c r="S53"/>
  <c r="G17"/>
  <c r="S17"/>
  <c r="F19"/>
  <c r="F21" s="1"/>
  <c r="R19"/>
  <c r="R21" s="1"/>
  <c r="F20"/>
  <c r="R20"/>
  <c r="G24"/>
  <c r="S24"/>
  <c r="G28"/>
  <c r="S28"/>
  <c r="AD40"/>
  <c r="F22" i="24"/>
  <c r="R22"/>
  <c r="R58"/>
  <c r="R56"/>
  <c r="R55"/>
  <c r="R57" s="1"/>
  <c r="S53"/>
  <c r="F63"/>
  <c r="F62"/>
  <c r="G17"/>
  <c r="S17"/>
  <c r="F19"/>
  <c r="R19"/>
  <c r="R21" s="1"/>
  <c r="F20"/>
  <c r="R20"/>
  <c r="G24"/>
  <c r="S24"/>
  <c r="G28"/>
  <c r="S28"/>
  <c r="G53"/>
  <c r="G61" s="1"/>
  <c r="F55"/>
  <c r="F56"/>
  <c r="F58"/>
  <c r="F22" i="23"/>
  <c r="R22"/>
  <c r="F61"/>
  <c r="F58"/>
  <c r="F56"/>
  <c r="F55"/>
  <c r="F57" s="1"/>
  <c r="G53"/>
  <c r="R58"/>
  <c r="R56"/>
  <c r="R55"/>
  <c r="R57" s="1"/>
  <c r="S53"/>
  <c r="G17"/>
  <c r="S17"/>
  <c r="F19"/>
  <c r="F21" s="1"/>
  <c r="R19"/>
  <c r="R21" s="1"/>
  <c r="F20"/>
  <c r="R20"/>
  <c r="G24"/>
  <c r="S24"/>
  <c r="G28"/>
  <c r="S28"/>
  <c r="AD40"/>
  <c r="F22" i="22"/>
  <c r="R22"/>
  <c r="R58"/>
  <c r="R56"/>
  <c r="R55"/>
  <c r="R57" s="1"/>
  <c r="S53"/>
  <c r="F63"/>
  <c r="F62"/>
  <c r="G17"/>
  <c r="S17"/>
  <c r="F19"/>
  <c r="R19"/>
  <c r="R21" s="1"/>
  <c r="F20"/>
  <c r="R20"/>
  <c r="G24"/>
  <c r="S24"/>
  <c r="G28"/>
  <c r="S28"/>
  <c r="G53"/>
  <c r="G61" s="1"/>
  <c r="F56"/>
  <c r="F58"/>
  <c r="F22" i="21"/>
  <c r="R22"/>
  <c r="F61"/>
  <c r="F58"/>
  <c r="F56"/>
  <c r="F55"/>
  <c r="F57" s="1"/>
  <c r="G53"/>
  <c r="R58"/>
  <c r="R56"/>
  <c r="R55"/>
  <c r="R57" s="1"/>
  <c r="S53"/>
  <c r="G17"/>
  <c r="S17"/>
  <c r="F19"/>
  <c r="F21" s="1"/>
  <c r="R19"/>
  <c r="R21" s="1"/>
  <c r="F20"/>
  <c r="R20"/>
  <c r="G24"/>
  <c r="S24"/>
  <c r="G28"/>
  <c r="S28"/>
  <c r="AD40"/>
  <c r="F22" i="20"/>
  <c r="R22"/>
  <c r="R58"/>
  <c r="R56"/>
  <c r="R55"/>
  <c r="R57" s="1"/>
  <c r="S53"/>
  <c r="G17"/>
  <c r="S17"/>
  <c r="F19"/>
  <c r="R19"/>
  <c r="R21" s="1"/>
  <c r="F20"/>
  <c r="R20"/>
  <c r="G24"/>
  <c r="S24"/>
  <c r="G28"/>
  <c r="S28"/>
  <c r="F55"/>
  <c r="F56"/>
  <c r="AD40" i="17"/>
  <c r="F22" i="18"/>
  <c r="R22"/>
  <c r="R58"/>
  <c r="R56"/>
  <c r="R55"/>
  <c r="R57" s="1"/>
  <c r="S53"/>
  <c r="F63"/>
  <c r="F62"/>
  <c r="G17"/>
  <c r="S17"/>
  <c r="F19"/>
  <c r="R19"/>
  <c r="R21" s="1"/>
  <c r="F20"/>
  <c r="R20"/>
  <c r="G24"/>
  <c r="S24"/>
  <c r="G28"/>
  <c r="S28"/>
  <c r="G53"/>
  <c r="G61" s="1"/>
  <c r="F55"/>
  <c r="F56"/>
  <c r="F58"/>
  <c r="F22" i="16"/>
  <c r="R22"/>
  <c r="F61"/>
  <c r="F58"/>
  <c r="F56"/>
  <c r="F55"/>
  <c r="F57" s="1"/>
  <c r="G53"/>
  <c r="R58"/>
  <c r="R56"/>
  <c r="R55"/>
  <c r="R57" s="1"/>
  <c r="S53"/>
  <c r="G17"/>
  <c r="S17"/>
  <c r="F19"/>
  <c r="F21" s="1"/>
  <c r="R21"/>
  <c r="F20"/>
  <c r="R20"/>
  <c r="G24"/>
  <c r="S24"/>
  <c r="G28"/>
  <c r="S28"/>
  <c r="AD40"/>
  <c r="F22" i="15"/>
  <c r="R22"/>
  <c r="R58"/>
  <c r="R56"/>
  <c r="R55"/>
  <c r="R57" s="1"/>
  <c r="S53"/>
  <c r="F63"/>
  <c r="F62"/>
  <c r="G17"/>
  <c r="S17"/>
  <c r="F19"/>
  <c r="R19"/>
  <c r="R21" s="1"/>
  <c r="F20"/>
  <c r="R20"/>
  <c r="G24"/>
  <c r="S24"/>
  <c r="G28"/>
  <c r="S28"/>
  <c r="G53"/>
  <c r="G61" s="1"/>
  <c r="F55"/>
  <c r="F56"/>
  <c r="F58"/>
  <c r="F22" i="14"/>
  <c r="R22"/>
  <c r="R58"/>
  <c r="R56"/>
  <c r="R55"/>
  <c r="R57" s="1"/>
  <c r="S53"/>
  <c r="F63"/>
  <c r="F62"/>
  <c r="G17"/>
  <c r="S17"/>
  <c r="F19"/>
  <c r="R19"/>
  <c r="R21" s="1"/>
  <c r="F20"/>
  <c r="R20"/>
  <c r="G24"/>
  <c r="S24"/>
  <c r="G28"/>
  <c r="S28"/>
  <c r="G53"/>
  <c r="G61" s="1"/>
  <c r="F55"/>
  <c r="F56"/>
  <c r="F58"/>
  <c r="F22" i="13"/>
  <c r="R22"/>
  <c r="F61"/>
  <c r="F58"/>
  <c r="F56"/>
  <c r="F55"/>
  <c r="F57" s="1"/>
  <c r="G53"/>
  <c r="R58"/>
  <c r="R56"/>
  <c r="R55"/>
  <c r="R57" s="1"/>
  <c r="S53"/>
  <c r="G17"/>
  <c r="S17"/>
  <c r="F19"/>
  <c r="F21" s="1"/>
  <c r="R19"/>
  <c r="R21" s="1"/>
  <c r="F20"/>
  <c r="R20"/>
  <c r="G24"/>
  <c r="S24"/>
  <c r="G28"/>
  <c r="S28"/>
  <c r="AD40"/>
  <c r="F22" i="12"/>
  <c r="R22"/>
  <c r="R58"/>
  <c r="R56"/>
  <c r="R55"/>
  <c r="R57" s="1"/>
  <c r="S53"/>
  <c r="F63"/>
  <c r="F62"/>
  <c r="G17"/>
  <c r="S17"/>
  <c r="F19"/>
  <c r="R19"/>
  <c r="R21" s="1"/>
  <c r="F20"/>
  <c r="R20"/>
  <c r="G24"/>
  <c r="S24"/>
  <c r="G28"/>
  <c r="S28"/>
  <c r="G53"/>
  <c r="F55"/>
  <c r="F56"/>
  <c r="F58"/>
  <c r="F22" i="11"/>
  <c r="R22"/>
  <c r="F61"/>
  <c r="F58"/>
  <c r="F56"/>
  <c r="F55"/>
  <c r="F57" s="1"/>
  <c r="G53"/>
  <c r="R58"/>
  <c r="R56"/>
  <c r="R55"/>
  <c r="R57" s="1"/>
  <c r="S53"/>
  <c r="G17"/>
  <c r="S17"/>
  <c r="F19"/>
  <c r="F21" s="1"/>
  <c r="R19"/>
  <c r="R21" s="1"/>
  <c r="F20"/>
  <c r="R20"/>
  <c r="G24"/>
  <c r="S24"/>
  <c r="G28"/>
  <c r="S28"/>
  <c r="AD40"/>
  <c r="F22" i="10"/>
  <c r="R22"/>
  <c r="R58"/>
  <c r="R56"/>
  <c r="R55"/>
  <c r="R57" s="1"/>
  <c r="F63"/>
  <c r="F62"/>
  <c r="G17"/>
  <c r="S17"/>
  <c r="F19"/>
  <c r="R19"/>
  <c r="R21" s="1"/>
  <c r="F20"/>
  <c r="R20"/>
  <c r="G24"/>
  <c r="S24"/>
  <c r="G28"/>
  <c r="S28"/>
  <c r="G53"/>
  <c r="G61" s="1"/>
  <c r="F55"/>
  <c r="F56"/>
  <c r="F58"/>
  <c r="F22" i="9"/>
  <c r="R22"/>
  <c r="F61"/>
  <c r="F58"/>
  <c r="F56"/>
  <c r="F55"/>
  <c r="F57" s="1"/>
  <c r="G53"/>
  <c r="R58"/>
  <c r="R56"/>
  <c r="R55"/>
  <c r="R57" s="1"/>
  <c r="S53"/>
  <c r="G17"/>
  <c r="S17"/>
  <c r="F19"/>
  <c r="F21" s="1"/>
  <c r="R19"/>
  <c r="R21" s="1"/>
  <c r="F20"/>
  <c r="R20"/>
  <c r="G24"/>
  <c r="S24"/>
  <c r="G28"/>
  <c r="S28"/>
  <c r="F22" i="8"/>
  <c r="R22"/>
  <c r="R58"/>
  <c r="R56"/>
  <c r="R55"/>
  <c r="R57" s="1"/>
  <c r="S53"/>
  <c r="G17"/>
  <c r="S17"/>
  <c r="F19"/>
  <c r="R19"/>
  <c r="R21" s="1"/>
  <c r="F20"/>
  <c r="R20"/>
  <c r="G24"/>
  <c r="S24"/>
  <c r="G28"/>
  <c r="S28"/>
  <c r="F58"/>
  <c r="F22" i="7"/>
  <c r="R22"/>
  <c r="F61"/>
  <c r="F58"/>
  <c r="F56"/>
  <c r="F55"/>
  <c r="F57" s="1"/>
  <c r="G53"/>
  <c r="R58"/>
  <c r="R56"/>
  <c r="R55"/>
  <c r="R57" s="1"/>
  <c r="S53"/>
  <c r="G17"/>
  <c r="S17"/>
  <c r="F19"/>
  <c r="F21" s="1"/>
  <c r="R19"/>
  <c r="R21" s="1"/>
  <c r="F20"/>
  <c r="R20"/>
  <c r="G24"/>
  <c r="S24"/>
  <c r="G28"/>
  <c r="S28"/>
  <c r="AD40"/>
  <c r="F22" i="6"/>
  <c r="R22"/>
  <c r="R58"/>
  <c r="R56"/>
  <c r="R55"/>
  <c r="R57" s="1"/>
  <c r="S53"/>
  <c r="F63"/>
  <c r="F62"/>
  <c r="G17"/>
  <c r="S17"/>
  <c r="F19"/>
  <c r="R19"/>
  <c r="R21" s="1"/>
  <c r="F20"/>
  <c r="R20"/>
  <c r="G24"/>
  <c r="S24"/>
  <c r="G28"/>
  <c r="S28"/>
  <c r="G53"/>
  <c r="G61" s="1"/>
  <c r="F55"/>
  <c r="F56"/>
  <c r="F58"/>
  <c r="F22" i="5"/>
  <c r="R22"/>
  <c r="F61"/>
  <c r="F58"/>
  <c r="F56"/>
  <c r="F55"/>
  <c r="F57" s="1"/>
  <c r="G53"/>
  <c r="R58"/>
  <c r="R56"/>
  <c r="R55"/>
  <c r="R57" s="1"/>
  <c r="G17"/>
  <c r="S17"/>
  <c r="F19"/>
  <c r="F21" s="1"/>
  <c r="R19"/>
  <c r="R21" s="1"/>
  <c r="F20"/>
  <c r="R20"/>
  <c r="G24"/>
  <c r="S24"/>
  <c r="G28"/>
  <c r="S28"/>
  <c r="AD40"/>
  <c r="F22" i="4"/>
  <c r="R22"/>
  <c r="R58"/>
  <c r="R55"/>
  <c r="R57" s="1"/>
  <c r="F63"/>
  <c r="F62"/>
  <c r="G17"/>
  <c r="S17"/>
  <c r="F19"/>
  <c r="R19"/>
  <c r="R21" s="1"/>
  <c r="F20"/>
  <c r="R20"/>
  <c r="G24"/>
  <c r="S24"/>
  <c r="G28"/>
  <c r="S28"/>
  <c r="F55"/>
  <c r="F56"/>
  <c r="F58"/>
  <c r="F22" i="3"/>
  <c r="R22"/>
  <c r="F61"/>
  <c r="F58"/>
  <c r="F56"/>
  <c r="F55"/>
  <c r="F57" s="1"/>
  <c r="G53"/>
  <c r="R58"/>
  <c r="R56"/>
  <c r="R55"/>
  <c r="R57" s="1"/>
  <c r="S53"/>
  <c r="G17"/>
  <c r="S17"/>
  <c r="F19"/>
  <c r="F21" s="1"/>
  <c r="R19"/>
  <c r="R21" s="1"/>
  <c r="F20"/>
  <c r="R20"/>
  <c r="G24"/>
  <c r="S24"/>
  <c r="G28"/>
  <c r="S28"/>
  <c r="AD40"/>
  <c r="F22" i="2"/>
  <c r="R22"/>
  <c r="R58"/>
  <c r="R56"/>
  <c r="R55"/>
  <c r="R57" s="1"/>
  <c r="S53"/>
  <c r="F63"/>
  <c r="F62"/>
  <c r="G17"/>
  <c r="S17"/>
  <c r="F19"/>
  <c r="R19"/>
  <c r="R21" s="1"/>
  <c r="F20"/>
  <c r="R20"/>
  <c r="G24"/>
  <c r="H24" s="1"/>
  <c r="H26" s="1"/>
  <c r="S24"/>
  <c r="G28"/>
  <c r="S28"/>
  <c r="F55"/>
  <c r="F56"/>
  <c r="F58"/>
  <c r="F22" i="1"/>
  <c r="R22"/>
  <c r="F61"/>
  <c r="F58"/>
  <c r="F56"/>
  <c r="F55"/>
  <c r="F57" s="1"/>
  <c r="G53"/>
  <c r="R58"/>
  <c r="R56"/>
  <c r="R55"/>
  <c r="R57" s="1"/>
  <c r="S53"/>
  <c r="G17"/>
  <c r="F19"/>
  <c r="F21" s="1"/>
  <c r="R19"/>
  <c r="R21" s="1"/>
  <c r="F20"/>
  <c r="R20"/>
  <c r="G24"/>
  <c r="S24"/>
  <c r="G28"/>
  <c r="S28"/>
  <c r="AD40"/>
  <c r="M53" i="4" l="1"/>
  <c r="L61"/>
  <c r="R56"/>
  <c r="F63" i="26"/>
  <c r="F61"/>
  <c r="F62" s="1"/>
  <c r="G55" i="18"/>
  <c r="Y30" i="17"/>
  <c r="Z28"/>
  <c r="M30"/>
  <c r="Y26"/>
  <c r="Z24"/>
  <c r="M26"/>
  <c r="N24"/>
  <c r="Y22"/>
  <c r="Y20"/>
  <c r="Y19"/>
  <c r="Y21" s="1"/>
  <c r="Z17"/>
  <c r="M22"/>
  <c r="M20"/>
  <c r="M19"/>
  <c r="M21" s="1"/>
  <c r="N17"/>
  <c r="O17" s="1"/>
  <c r="Y58"/>
  <c r="Y56"/>
  <c r="Y55"/>
  <c r="Y57" s="1"/>
  <c r="Z53"/>
  <c r="M61"/>
  <c r="M58"/>
  <c r="M56"/>
  <c r="M55"/>
  <c r="M57" s="1"/>
  <c r="N53"/>
  <c r="L63"/>
  <c r="L62"/>
  <c r="L64" s="1"/>
  <c r="F58" i="26"/>
  <c r="G53"/>
  <c r="H53" s="1"/>
  <c r="H61" s="1"/>
  <c r="F58" i="20"/>
  <c r="G53"/>
  <c r="G61" s="1"/>
  <c r="G53" i="8"/>
  <c r="G61" s="1"/>
  <c r="F55"/>
  <c r="F57" s="1"/>
  <c r="F56"/>
  <c r="F57" i="26"/>
  <c r="S30"/>
  <c r="T28"/>
  <c r="G30"/>
  <c r="H28"/>
  <c r="S26"/>
  <c r="T24"/>
  <c r="G26"/>
  <c r="H24"/>
  <c r="F21"/>
  <c r="S22"/>
  <c r="S20"/>
  <c r="S19"/>
  <c r="S21" s="1"/>
  <c r="T17"/>
  <c r="G22"/>
  <c r="G20"/>
  <c r="G19"/>
  <c r="G21" s="1"/>
  <c r="H17"/>
  <c r="F64"/>
  <c r="S58"/>
  <c r="S56"/>
  <c r="S55"/>
  <c r="S57" s="1"/>
  <c r="T53"/>
  <c r="S30" i="25"/>
  <c r="T28"/>
  <c r="G30"/>
  <c r="H28"/>
  <c r="S26"/>
  <c r="T24"/>
  <c r="G26"/>
  <c r="H24"/>
  <c r="S22"/>
  <c r="S20"/>
  <c r="S19"/>
  <c r="S21" s="1"/>
  <c r="T17"/>
  <c r="G22"/>
  <c r="G20"/>
  <c r="G19"/>
  <c r="G21" s="1"/>
  <c r="H17"/>
  <c r="S58"/>
  <c r="S56"/>
  <c r="S55"/>
  <c r="S57" s="1"/>
  <c r="T53"/>
  <c r="G61"/>
  <c r="G58"/>
  <c r="G56"/>
  <c r="G55"/>
  <c r="G57" s="1"/>
  <c r="H53"/>
  <c r="F63"/>
  <c r="F62"/>
  <c r="F64" s="1"/>
  <c r="F57" i="24"/>
  <c r="G58"/>
  <c r="G56"/>
  <c r="G55"/>
  <c r="G57" s="1"/>
  <c r="H53"/>
  <c r="H61" s="1"/>
  <c r="S30"/>
  <c r="T28"/>
  <c r="G30"/>
  <c r="H28"/>
  <c r="S26"/>
  <c r="T24"/>
  <c r="G26"/>
  <c r="H24"/>
  <c r="F21"/>
  <c r="S22"/>
  <c r="S20"/>
  <c r="S19"/>
  <c r="S21" s="1"/>
  <c r="T17"/>
  <c r="G22"/>
  <c r="G20"/>
  <c r="G19"/>
  <c r="G21" s="1"/>
  <c r="H17"/>
  <c r="F64"/>
  <c r="S58"/>
  <c r="S56"/>
  <c r="S55"/>
  <c r="S57" s="1"/>
  <c r="T53"/>
  <c r="S30" i="23"/>
  <c r="T28"/>
  <c r="G30"/>
  <c r="H28"/>
  <c r="S26"/>
  <c r="T24"/>
  <c r="G26"/>
  <c r="H24"/>
  <c r="S22"/>
  <c r="S20"/>
  <c r="S19"/>
  <c r="S21" s="1"/>
  <c r="T17"/>
  <c r="G22"/>
  <c r="G20"/>
  <c r="G19"/>
  <c r="G21" s="1"/>
  <c r="H17"/>
  <c r="S58"/>
  <c r="S56"/>
  <c r="S55"/>
  <c r="S57" s="1"/>
  <c r="T53"/>
  <c r="G61"/>
  <c r="G58"/>
  <c r="G56"/>
  <c r="G55"/>
  <c r="G57" s="1"/>
  <c r="H53"/>
  <c r="F63"/>
  <c r="F62"/>
  <c r="F64" s="1"/>
  <c r="F57" i="22"/>
  <c r="G58"/>
  <c r="G56"/>
  <c r="G55"/>
  <c r="G57" s="1"/>
  <c r="H53"/>
  <c r="H61" s="1"/>
  <c r="S30"/>
  <c r="T28"/>
  <c r="G30"/>
  <c r="H28"/>
  <c r="S26"/>
  <c r="T24"/>
  <c r="G26"/>
  <c r="H24"/>
  <c r="F21"/>
  <c r="S22"/>
  <c r="S20"/>
  <c r="S19"/>
  <c r="S21" s="1"/>
  <c r="T17"/>
  <c r="G22"/>
  <c r="G20"/>
  <c r="G19"/>
  <c r="G21" s="1"/>
  <c r="H17"/>
  <c r="F64"/>
  <c r="S58"/>
  <c r="S56"/>
  <c r="S55"/>
  <c r="S57" s="1"/>
  <c r="T53"/>
  <c r="S30" i="21"/>
  <c r="T28"/>
  <c r="G30"/>
  <c r="H28"/>
  <c r="S26"/>
  <c r="T24"/>
  <c r="G26"/>
  <c r="H24"/>
  <c r="S22"/>
  <c r="S20"/>
  <c r="S19"/>
  <c r="S21" s="1"/>
  <c r="T17"/>
  <c r="G22"/>
  <c r="G20"/>
  <c r="G19"/>
  <c r="G21" s="1"/>
  <c r="H17"/>
  <c r="S58"/>
  <c r="S56"/>
  <c r="S55"/>
  <c r="S57" s="1"/>
  <c r="T53"/>
  <c r="G61"/>
  <c r="G58"/>
  <c r="G56"/>
  <c r="G55"/>
  <c r="G57" s="1"/>
  <c r="H53"/>
  <c r="F63"/>
  <c r="F62"/>
  <c r="F64" s="1"/>
  <c r="F57" i="20"/>
  <c r="G58"/>
  <c r="G56"/>
  <c r="G55"/>
  <c r="G57" s="1"/>
  <c r="H53"/>
  <c r="H61" s="1"/>
  <c r="S30"/>
  <c r="T28"/>
  <c r="G30"/>
  <c r="H28"/>
  <c r="S26"/>
  <c r="T24"/>
  <c r="G26"/>
  <c r="H24"/>
  <c r="F21"/>
  <c r="S22"/>
  <c r="S20"/>
  <c r="S19"/>
  <c r="S21" s="1"/>
  <c r="T17"/>
  <c r="G22"/>
  <c r="G20"/>
  <c r="G19"/>
  <c r="G21" s="1"/>
  <c r="H17"/>
  <c r="S58"/>
  <c r="S56"/>
  <c r="S55"/>
  <c r="S57" s="1"/>
  <c r="T53"/>
  <c r="F57" i="18"/>
  <c r="G58"/>
  <c r="G56"/>
  <c r="G57"/>
  <c r="H53"/>
  <c r="H61" s="1"/>
  <c r="S30"/>
  <c r="T28"/>
  <c r="G30"/>
  <c r="H28"/>
  <c r="S26"/>
  <c r="T24"/>
  <c r="G26"/>
  <c r="H24"/>
  <c r="F21"/>
  <c r="S22"/>
  <c r="S20"/>
  <c r="S19"/>
  <c r="S21" s="1"/>
  <c r="T17"/>
  <c r="G22"/>
  <c r="G20"/>
  <c r="G19"/>
  <c r="G21" s="1"/>
  <c r="H17"/>
  <c r="F64"/>
  <c r="S58"/>
  <c r="S56"/>
  <c r="S55"/>
  <c r="S57" s="1"/>
  <c r="T53"/>
  <c r="S30" i="16"/>
  <c r="T28"/>
  <c r="G30"/>
  <c r="H28"/>
  <c r="S26"/>
  <c r="T24"/>
  <c r="G26"/>
  <c r="H24"/>
  <c r="S22"/>
  <c r="S20"/>
  <c r="S19"/>
  <c r="S21" s="1"/>
  <c r="T17"/>
  <c r="G22"/>
  <c r="G20"/>
  <c r="G19"/>
  <c r="G21" s="1"/>
  <c r="H17"/>
  <c r="S58"/>
  <c r="S56"/>
  <c r="S55"/>
  <c r="S57" s="1"/>
  <c r="T53"/>
  <c r="G61"/>
  <c r="G58"/>
  <c r="G56"/>
  <c r="G55"/>
  <c r="G57" s="1"/>
  <c r="H53"/>
  <c r="F63"/>
  <c r="F62"/>
  <c r="F64" s="1"/>
  <c r="F57" i="15"/>
  <c r="G58"/>
  <c r="G56"/>
  <c r="G55"/>
  <c r="G57" s="1"/>
  <c r="H53"/>
  <c r="H61" s="1"/>
  <c r="S30"/>
  <c r="T28"/>
  <c r="G30"/>
  <c r="H28"/>
  <c r="S26"/>
  <c r="T24"/>
  <c r="G26"/>
  <c r="H24"/>
  <c r="F21"/>
  <c r="S22"/>
  <c r="S20"/>
  <c r="S19"/>
  <c r="S21" s="1"/>
  <c r="T17"/>
  <c r="G22"/>
  <c r="G20"/>
  <c r="G19"/>
  <c r="G21" s="1"/>
  <c r="H17"/>
  <c r="F64"/>
  <c r="S58"/>
  <c r="S56"/>
  <c r="S55"/>
  <c r="S57" s="1"/>
  <c r="T53"/>
  <c r="F57" i="14"/>
  <c r="G58"/>
  <c r="G56"/>
  <c r="G55"/>
  <c r="G57" s="1"/>
  <c r="H53"/>
  <c r="H61" s="1"/>
  <c r="S30"/>
  <c r="T28"/>
  <c r="G30"/>
  <c r="H28"/>
  <c r="S26"/>
  <c r="T24"/>
  <c r="G26"/>
  <c r="H24"/>
  <c r="F21"/>
  <c r="S22"/>
  <c r="S20"/>
  <c r="S19"/>
  <c r="S21" s="1"/>
  <c r="T17"/>
  <c r="G22"/>
  <c r="G20"/>
  <c r="G19"/>
  <c r="G21" s="1"/>
  <c r="H17"/>
  <c r="F64"/>
  <c r="S58"/>
  <c r="S56"/>
  <c r="S55"/>
  <c r="S57" s="1"/>
  <c r="T53"/>
  <c r="S30" i="13"/>
  <c r="T28"/>
  <c r="G30"/>
  <c r="H28"/>
  <c r="S26"/>
  <c r="T24"/>
  <c r="G26"/>
  <c r="H24"/>
  <c r="S22"/>
  <c r="S20"/>
  <c r="S19"/>
  <c r="S21" s="1"/>
  <c r="T17"/>
  <c r="G22"/>
  <c r="G20"/>
  <c r="G19"/>
  <c r="G21" s="1"/>
  <c r="H17"/>
  <c r="S58"/>
  <c r="S56"/>
  <c r="S55"/>
  <c r="S57" s="1"/>
  <c r="T53"/>
  <c r="G61"/>
  <c r="G58"/>
  <c r="G56"/>
  <c r="G55"/>
  <c r="G57" s="1"/>
  <c r="H53"/>
  <c r="F63"/>
  <c r="F62"/>
  <c r="F64" s="1"/>
  <c r="F57" i="12"/>
  <c r="G61"/>
  <c r="G58"/>
  <c r="G56"/>
  <c r="G55"/>
  <c r="G57" s="1"/>
  <c r="H53"/>
  <c r="S30"/>
  <c r="T28"/>
  <c r="G30"/>
  <c r="H28"/>
  <c r="S26"/>
  <c r="T24"/>
  <c r="G26"/>
  <c r="H24"/>
  <c r="F21"/>
  <c r="S22"/>
  <c r="S20"/>
  <c r="S19"/>
  <c r="S21" s="1"/>
  <c r="T17"/>
  <c r="G22"/>
  <c r="G20"/>
  <c r="G19"/>
  <c r="G21" s="1"/>
  <c r="H17"/>
  <c r="F64"/>
  <c r="S58"/>
  <c r="S56"/>
  <c r="S55"/>
  <c r="S57" s="1"/>
  <c r="T53"/>
  <c r="S30" i="11"/>
  <c r="T28"/>
  <c r="G30"/>
  <c r="H28"/>
  <c r="S26"/>
  <c r="T24"/>
  <c r="G26"/>
  <c r="H24"/>
  <c r="S22"/>
  <c r="S20"/>
  <c r="S19"/>
  <c r="S21" s="1"/>
  <c r="T17"/>
  <c r="G22"/>
  <c r="G20"/>
  <c r="G19"/>
  <c r="G21" s="1"/>
  <c r="H17"/>
  <c r="S58"/>
  <c r="S56"/>
  <c r="S55"/>
  <c r="S57" s="1"/>
  <c r="T53"/>
  <c r="G61"/>
  <c r="G58"/>
  <c r="G56"/>
  <c r="G55"/>
  <c r="G57" s="1"/>
  <c r="H53"/>
  <c r="F63"/>
  <c r="F62"/>
  <c r="F64" s="1"/>
  <c r="F57" i="10"/>
  <c r="G58"/>
  <c r="G56"/>
  <c r="G55"/>
  <c r="G57" s="1"/>
  <c r="H53"/>
  <c r="H61" s="1"/>
  <c r="S30"/>
  <c r="T28"/>
  <c r="G30"/>
  <c r="H28"/>
  <c r="S26"/>
  <c r="T24"/>
  <c r="G26"/>
  <c r="H24"/>
  <c r="F21"/>
  <c r="S22"/>
  <c r="S20"/>
  <c r="S19"/>
  <c r="S21" s="1"/>
  <c r="T17"/>
  <c r="G22"/>
  <c r="G20"/>
  <c r="G19"/>
  <c r="G21" s="1"/>
  <c r="H17"/>
  <c r="F64"/>
  <c r="S58"/>
  <c r="S56"/>
  <c r="S55"/>
  <c r="S57" s="1"/>
  <c r="T53"/>
  <c r="S30" i="9"/>
  <c r="T28"/>
  <c r="G30"/>
  <c r="H28"/>
  <c r="S26"/>
  <c r="T24"/>
  <c r="G26"/>
  <c r="H24"/>
  <c r="S22"/>
  <c r="S20"/>
  <c r="S19"/>
  <c r="S21" s="1"/>
  <c r="T17"/>
  <c r="G22"/>
  <c r="G20"/>
  <c r="G19"/>
  <c r="G21" s="1"/>
  <c r="H17"/>
  <c r="S58"/>
  <c r="S56"/>
  <c r="S55"/>
  <c r="S57" s="1"/>
  <c r="T53"/>
  <c r="G61"/>
  <c r="G58"/>
  <c r="G56"/>
  <c r="G55"/>
  <c r="G57" s="1"/>
  <c r="H53"/>
  <c r="F63"/>
  <c r="F62"/>
  <c r="F64" s="1"/>
  <c r="G58" i="8"/>
  <c r="G56"/>
  <c r="G55"/>
  <c r="G57" s="1"/>
  <c r="H53"/>
  <c r="H61" s="1"/>
  <c r="S30"/>
  <c r="T28"/>
  <c r="G30"/>
  <c r="H28"/>
  <c r="S26"/>
  <c r="T24"/>
  <c r="G26"/>
  <c r="H24"/>
  <c r="F21"/>
  <c r="S22"/>
  <c r="S20"/>
  <c r="S19"/>
  <c r="S21" s="1"/>
  <c r="T17"/>
  <c r="G22"/>
  <c r="G20"/>
  <c r="G19"/>
  <c r="G21" s="1"/>
  <c r="H17"/>
  <c r="S58"/>
  <c r="S56"/>
  <c r="S55"/>
  <c r="S57" s="1"/>
  <c r="T53"/>
  <c r="S30" i="7"/>
  <c r="T28"/>
  <c r="G30"/>
  <c r="H28"/>
  <c r="S26"/>
  <c r="T24"/>
  <c r="G26"/>
  <c r="H24"/>
  <c r="S22"/>
  <c r="S20"/>
  <c r="S19"/>
  <c r="S21" s="1"/>
  <c r="T17"/>
  <c r="G22"/>
  <c r="G20"/>
  <c r="G19"/>
  <c r="G21" s="1"/>
  <c r="H17"/>
  <c r="S58"/>
  <c r="S56"/>
  <c r="S55"/>
  <c r="S57" s="1"/>
  <c r="T53"/>
  <c r="G61"/>
  <c r="G58"/>
  <c r="G56"/>
  <c r="G55"/>
  <c r="G57" s="1"/>
  <c r="H53"/>
  <c r="F63"/>
  <c r="F62"/>
  <c r="F64" s="1"/>
  <c r="F57" i="6"/>
  <c r="G58"/>
  <c r="G56"/>
  <c r="G55"/>
  <c r="G57" s="1"/>
  <c r="H53"/>
  <c r="H61" s="1"/>
  <c r="S30"/>
  <c r="T28"/>
  <c r="G30"/>
  <c r="H28"/>
  <c r="S26"/>
  <c r="T24"/>
  <c r="G26"/>
  <c r="H24"/>
  <c r="F21"/>
  <c r="S22"/>
  <c r="S20"/>
  <c r="S19"/>
  <c r="S21" s="1"/>
  <c r="T17"/>
  <c r="G22"/>
  <c r="G20"/>
  <c r="G19"/>
  <c r="G21" s="1"/>
  <c r="H17"/>
  <c r="F64"/>
  <c r="S58"/>
  <c r="S56"/>
  <c r="S55"/>
  <c r="S57" s="1"/>
  <c r="T53"/>
  <c r="S30" i="5"/>
  <c r="T28"/>
  <c r="G30"/>
  <c r="H28"/>
  <c r="S26"/>
  <c r="T24"/>
  <c r="G26"/>
  <c r="H24"/>
  <c r="S22"/>
  <c r="S20"/>
  <c r="S19"/>
  <c r="S21" s="1"/>
  <c r="T17"/>
  <c r="G22"/>
  <c r="G20"/>
  <c r="G19"/>
  <c r="G21" s="1"/>
  <c r="H17"/>
  <c r="S58"/>
  <c r="S56"/>
  <c r="S55"/>
  <c r="S57" s="1"/>
  <c r="T53"/>
  <c r="G61"/>
  <c r="G58"/>
  <c r="G56"/>
  <c r="G55"/>
  <c r="G57" s="1"/>
  <c r="H53"/>
  <c r="F63"/>
  <c r="F62"/>
  <c r="F64" s="1"/>
  <c r="F57" i="4"/>
  <c r="G58"/>
  <c r="G56"/>
  <c r="G55"/>
  <c r="G57" s="1"/>
  <c r="S30"/>
  <c r="T28"/>
  <c r="G30"/>
  <c r="H28"/>
  <c r="S26"/>
  <c r="T24"/>
  <c r="G26"/>
  <c r="H24"/>
  <c r="F21"/>
  <c r="S22"/>
  <c r="S20"/>
  <c r="S19"/>
  <c r="S21" s="1"/>
  <c r="T17"/>
  <c r="G22"/>
  <c r="G20"/>
  <c r="G19"/>
  <c r="G21" s="1"/>
  <c r="H17"/>
  <c r="F64"/>
  <c r="S58"/>
  <c r="S56"/>
  <c r="S55"/>
  <c r="S57" s="1"/>
  <c r="B53"/>
  <c r="S30" i="3"/>
  <c r="T28"/>
  <c r="G30"/>
  <c r="H28"/>
  <c r="S26"/>
  <c r="T24"/>
  <c r="G26"/>
  <c r="H24"/>
  <c r="S22"/>
  <c r="S20"/>
  <c r="S19"/>
  <c r="S21" s="1"/>
  <c r="T17"/>
  <c r="G22"/>
  <c r="G20"/>
  <c r="G19"/>
  <c r="G21" s="1"/>
  <c r="H17"/>
  <c r="S58"/>
  <c r="S56"/>
  <c r="S55"/>
  <c r="S57" s="1"/>
  <c r="T53"/>
  <c r="G61"/>
  <c r="G58"/>
  <c r="G56"/>
  <c r="G55"/>
  <c r="G57" s="1"/>
  <c r="H53"/>
  <c r="F63"/>
  <c r="F62"/>
  <c r="F64" s="1"/>
  <c r="F57" i="2"/>
  <c r="G58"/>
  <c r="G56"/>
  <c r="G55"/>
  <c r="G57" s="1"/>
  <c r="H53"/>
  <c r="H61" s="1"/>
  <c r="S30"/>
  <c r="T28"/>
  <c r="G30"/>
  <c r="H28"/>
  <c r="H30" s="1"/>
  <c r="S26"/>
  <c r="T24"/>
  <c r="G26"/>
  <c r="F21"/>
  <c r="S22"/>
  <c r="S20"/>
  <c r="S19"/>
  <c r="S21" s="1"/>
  <c r="T17"/>
  <c r="G22"/>
  <c r="G20"/>
  <c r="G19"/>
  <c r="G21" s="1"/>
  <c r="H17"/>
  <c r="F64"/>
  <c r="S58"/>
  <c r="S56"/>
  <c r="S55"/>
  <c r="S57" s="1"/>
  <c r="T53"/>
  <c r="S30" i="1"/>
  <c r="T28"/>
  <c r="G30"/>
  <c r="H28"/>
  <c r="S26"/>
  <c r="T24"/>
  <c r="G26"/>
  <c r="H24"/>
  <c r="S22"/>
  <c r="S20"/>
  <c r="S19"/>
  <c r="S21" s="1"/>
  <c r="T17"/>
  <c r="G22"/>
  <c r="G20"/>
  <c r="G19"/>
  <c r="G21" s="1"/>
  <c r="H17"/>
  <c r="S58"/>
  <c r="S56"/>
  <c r="S55"/>
  <c r="S57" s="1"/>
  <c r="T53"/>
  <c r="G61"/>
  <c r="G58"/>
  <c r="G56"/>
  <c r="G55"/>
  <c r="G57" s="1"/>
  <c r="H53"/>
  <c r="F63"/>
  <c r="F62"/>
  <c r="F64" s="1"/>
  <c r="N53" i="4" l="1"/>
  <c r="M61"/>
  <c r="G55" i="26"/>
  <c r="G57" s="1"/>
  <c r="G61"/>
  <c r="N61" i="17"/>
  <c r="N58"/>
  <c r="N56"/>
  <c r="N55"/>
  <c r="N57" s="1"/>
  <c r="O53"/>
  <c r="M63"/>
  <c r="M62"/>
  <c r="M64" s="1"/>
  <c r="Z58"/>
  <c r="Z56"/>
  <c r="Z55"/>
  <c r="Z57" s="1"/>
  <c r="AA53"/>
  <c r="N22"/>
  <c r="N20"/>
  <c r="N19"/>
  <c r="N21" s="1"/>
  <c r="Z22"/>
  <c r="Z20"/>
  <c r="Z19"/>
  <c r="Z21" s="1"/>
  <c r="AA17"/>
  <c r="N26"/>
  <c r="O24"/>
  <c r="Z26"/>
  <c r="AA24"/>
  <c r="N30"/>
  <c r="Z30"/>
  <c r="AA28"/>
  <c r="G56" i="26"/>
  <c r="G58"/>
  <c r="F62" i="20"/>
  <c r="F63"/>
  <c r="F62" i="8"/>
  <c r="F64" s="1"/>
  <c r="F63"/>
  <c r="T58" i="26"/>
  <c r="T56"/>
  <c r="T55"/>
  <c r="T57" s="1"/>
  <c r="U53"/>
  <c r="H22"/>
  <c r="H20"/>
  <c r="H19"/>
  <c r="H21" s="1"/>
  <c r="I17"/>
  <c r="T22"/>
  <c r="T20"/>
  <c r="T19"/>
  <c r="U17"/>
  <c r="H26"/>
  <c r="I24"/>
  <c r="T26"/>
  <c r="U24"/>
  <c r="H30"/>
  <c r="I28"/>
  <c r="T30"/>
  <c r="U28"/>
  <c r="H58"/>
  <c r="H56"/>
  <c r="H55"/>
  <c r="H57" s="1"/>
  <c r="I53"/>
  <c r="I61" s="1"/>
  <c r="G63"/>
  <c r="G62"/>
  <c r="G64" s="1"/>
  <c r="H61" i="25"/>
  <c r="H58"/>
  <c r="H56"/>
  <c r="H55"/>
  <c r="H57" s="1"/>
  <c r="I53"/>
  <c r="G63"/>
  <c r="G62"/>
  <c r="G64" s="1"/>
  <c r="T58"/>
  <c r="T56"/>
  <c r="T55"/>
  <c r="T57" s="1"/>
  <c r="U53"/>
  <c r="H22"/>
  <c r="H20"/>
  <c r="H19"/>
  <c r="H21" s="1"/>
  <c r="I17"/>
  <c r="T22"/>
  <c r="T20"/>
  <c r="T19"/>
  <c r="T21" s="1"/>
  <c r="U17"/>
  <c r="H26"/>
  <c r="I24"/>
  <c r="T26"/>
  <c r="U24"/>
  <c r="H30"/>
  <c r="I28"/>
  <c r="T30"/>
  <c r="U28"/>
  <c r="T58" i="24"/>
  <c r="T56"/>
  <c r="T55"/>
  <c r="T57" s="1"/>
  <c r="U53"/>
  <c r="H22"/>
  <c r="H20"/>
  <c r="H19"/>
  <c r="H21" s="1"/>
  <c r="I17"/>
  <c r="T22"/>
  <c r="T20"/>
  <c r="T19"/>
  <c r="U17"/>
  <c r="H26"/>
  <c r="I24"/>
  <c r="T26"/>
  <c r="U24"/>
  <c r="H30"/>
  <c r="I28"/>
  <c r="T30"/>
  <c r="U28"/>
  <c r="H58"/>
  <c r="H56"/>
  <c r="H55"/>
  <c r="H57" s="1"/>
  <c r="I53"/>
  <c r="I61" s="1"/>
  <c r="G63"/>
  <c r="G62"/>
  <c r="G64" s="1"/>
  <c r="H61" i="23"/>
  <c r="H58"/>
  <c r="H56"/>
  <c r="H55"/>
  <c r="H57" s="1"/>
  <c r="I53"/>
  <c r="G63"/>
  <c r="G62"/>
  <c r="G64" s="1"/>
  <c r="T58"/>
  <c r="T56"/>
  <c r="T55"/>
  <c r="T57" s="1"/>
  <c r="U53"/>
  <c r="H22"/>
  <c r="H20"/>
  <c r="H19"/>
  <c r="H21" s="1"/>
  <c r="I17"/>
  <c r="T22"/>
  <c r="T20"/>
  <c r="T19"/>
  <c r="T21" s="1"/>
  <c r="U17"/>
  <c r="H26"/>
  <c r="I24"/>
  <c r="T26"/>
  <c r="U24"/>
  <c r="H30"/>
  <c r="I28"/>
  <c r="T30"/>
  <c r="U28"/>
  <c r="T58" i="22"/>
  <c r="T56"/>
  <c r="T55"/>
  <c r="T57" s="1"/>
  <c r="U53"/>
  <c r="H22"/>
  <c r="H20"/>
  <c r="H19"/>
  <c r="H21" s="1"/>
  <c r="I17"/>
  <c r="T22"/>
  <c r="T20"/>
  <c r="T19"/>
  <c r="T21" s="1"/>
  <c r="U17"/>
  <c r="H26"/>
  <c r="I24"/>
  <c r="T26"/>
  <c r="U24"/>
  <c r="H30"/>
  <c r="I28"/>
  <c r="T30"/>
  <c r="U28"/>
  <c r="H58"/>
  <c r="H56"/>
  <c r="H55"/>
  <c r="H57" s="1"/>
  <c r="I53"/>
  <c r="I61" s="1"/>
  <c r="G63"/>
  <c r="G62"/>
  <c r="G64" s="1"/>
  <c r="H61" i="21"/>
  <c r="H58"/>
  <c r="H56"/>
  <c r="H55"/>
  <c r="H57" s="1"/>
  <c r="I53"/>
  <c r="G63"/>
  <c r="G62"/>
  <c r="G64" s="1"/>
  <c r="T58"/>
  <c r="T56"/>
  <c r="T55"/>
  <c r="T57" s="1"/>
  <c r="U53"/>
  <c r="H22"/>
  <c r="H20"/>
  <c r="H19"/>
  <c r="H21" s="1"/>
  <c r="I17"/>
  <c r="T22"/>
  <c r="T20"/>
  <c r="T19"/>
  <c r="T21" s="1"/>
  <c r="U17"/>
  <c r="H26"/>
  <c r="I24"/>
  <c r="T26"/>
  <c r="U24"/>
  <c r="H30"/>
  <c r="I28"/>
  <c r="T30"/>
  <c r="U28"/>
  <c r="T58" i="20"/>
  <c r="T56"/>
  <c r="T55"/>
  <c r="T57" s="1"/>
  <c r="U53"/>
  <c r="H22"/>
  <c r="H20"/>
  <c r="H19"/>
  <c r="H21" s="1"/>
  <c r="I17"/>
  <c r="T22"/>
  <c r="T20"/>
  <c r="T19"/>
  <c r="T21" s="1"/>
  <c r="U17"/>
  <c r="H26"/>
  <c r="I24"/>
  <c r="T26"/>
  <c r="U24"/>
  <c r="H30"/>
  <c r="I28"/>
  <c r="T30"/>
  <c r="U28"/>
  <c r="H58"/>
  <c r="H56"/>
  <c r="H55"/>
  <c r="H57" s="1"/>
  <c r="I53"/>
  <c r="I61" s="1"/>
  <c r="G63"/>
  <c r="G62"/>
  <c r="G64" s="1"/>
  <c r="T58" i="18"/>
  <c r="T56"/>
  <c r="T55"/>
  <c r="T57" s="1"/>
  <c r="U53"/>
  <c r="H22"/>
  <c r="H20"/>
  <c r="H19"/>
  <c r="H21" s="1"/>
  <c r="I17"/>
  <c r="T22"/>
  <c r="T20"/>
  <c r="T19"/>
  <c r="T21" s="1"/>
  <c r="U17"/>
  <c r="H26"/>
  <c r="I24"/>
  <c r="T26"/>
  <c r="U24"/>
  <c r="H30"/>
  <c r="I28"/>
  <c r="T30"/>
  <c r="U28"/>
  <c r="H58"/>
  <c r="H56"/>
  <c r="H55"/>
  <c r="H57" s="1"/>
  <c r="I53"/>
  <c r="I61" s="1"/>
  <c r="G63"/>
  <c r="G62"/>
  <c r="G64" s="1"/>
  <c r="H61" i="16"/>
  <c r="H58"/>
  <c r="H56"/>
  <c r="H55"/>
  <c r="H57" s="1"/>
  <c r="I53"/>
  <c r="G63"/>
  <c r="G62"/>
  <c r="G64" s="1"/>
  <c r="T58"/>
  <c r="T56"/>
  <c r="T55"/>
  <c r="T57" s="1"/>
  <c r="U53"/>
  <c r="H22"/>
  <c r="H20"/>
  <c r="H19"/>
  <c r="H21" s="1"/>
  <c r="I17"/>
  <c r="T22"/>
  <c r="T20"/>
  <c r="T19"/>
  <c r="T21" s="1"/>
  <c r="U17"/>
  <c r="H26"/>
  <c r="I24"/>
  <c r="T26"/>
  <c r="U24"/>
  <c r="H30"/>
  <c r="I28"/>
  <c r="T30"/>
  <c r="U28"/>
  <c r="T58" i="15"/>
  <c r="T56"/>
  <c r="T55"/>
  <c r="T57" s="1"/>
  <c r="U53"/>
  <c r="H22"/>
  <c r="H20"/>
  <c r="H19"/>
  <c r="H21" s="1"/>
  <c r="I17"/>
  <c r="T22"/>
  <c r="T20"/>
  <c r="T19"/>
  <c r="U17"/>
  <c r="H26"/>
  <c r="I24"/>
  <c r="T26"/>
  <c r="U24"/>
  <c r="H30"/>
  <c r="I28"/>
  <c r="T30"/>
  <c r="U28"/>
  <c r="H58"/>
  <c r="H56"/>
  <c r="H55"/>
  <c r="H57" s="1"/>
  <c r="I53"/>
  <c r="I61" s="1"/>
  <c r="G63"/>
  <c r="G62"/>
  <c r="G64" s="1"/>
  <c r="T58" i="14"/>
  <c r="T56"/>
  <c r="T55"/>
  <c r="T57" s="1"/>
  <c r="U53"/>
  <c r="H22"/>
  <c r="H20"/>
  <c r="H19"/>
  <c r="H21" s="1"/>
  <c r="I17"/>
  <c r="T22"/>
  <c r="T20"/>
  <c r="T19"/>
  <c r="U17"/>
  <c r="H26"/>
  <c r="I24"/>
  <c r="T26"/>
  <c r="U24"/>
  <c r="H30"/>
  <c r="I28"/>
  <c r="T30"/>
  <c r="U28"/>
  <c r="H58"/>
  <c r="H56"/>
  <c r="H55"/>
  <c r="H57" s="1"/>
  <c r="I53"/>
  <c r="I61" s="1"/>
  <c r="G63"/>
  <c r="G62"/>
  <c r="G64" s="1"/>
  <c r="H61" i="13"/>
  <c r="H58"/>
  <c r="H56"/>
  <c r="H55"/>
  <c r="H57" s="1"/>
  <c r="I53"/>
  <c r="G63"/>
  <c r="G62"/>
  <c r="G64" s="1"/>
  <c r="T58"/>
  <c r="T56"/>
  <c r="T55"/>
  <c r="T57" s="1"/>
  <c r="U53"/>
  <c r="H22"/>
  <c r="H20"/>
  <c r="H19"/>
  <c r="H21" s="1"/>
  <c r="I17"/>
  <c r="T22"/>
  <c r="T20"/>
  <c r="T19"/>
  <c r="T21" s="1"/>
  <c r="U17"/>
  <c r="H26"/>
  <c r="I24"/>
  <c r="T26"/>
  <c r="U24"/>
  <c r="H30"/>
  <c r="I28"/>
  <c r="T30"/>
  <c r="U28"/>
  <c r="T58" i="12"/>
  <c r="T56"/>
  <c r="T55"/>
  <c r="T57" s="1"/>
  <c r="U53"/>
  <c r="H22"/>
  <c r="H20"/>
  <c r="H19"/>
  <c r="H21" s="1"/>
  <c r="I17"/>
  <c r="T22"/>
  <c r="T20"/>
  <c r="T19"/>
  <c r="U17"/>
  <c r="H26"/>
  <c r="I24"/>
  <c r="T26"/>
  <c r="U24"/>
  <c r="H30"/>
  <c r="I28"/>
  <c r="T30"/>
  <c r="U28"/>
  <c r="H61"/>
  <c r="H58"/>
  <c r="H56"/>
  <c r="H55"/>
  <c r="H57" s="1"/>
  <c r="I53"/>
  <c r="G63"/>
  <c r="G62"/>
  <c r="G64" s="1"/>
  <c r="H61" i="11"/>
  <c r="H58"/>
  <c r="H56"/>
  <c r="H55"/>
  <c r="H57" s="1"/>
  <c r="I53"/>
  <c r="G63"/>
  <c r="G62"/>
  <c r="G64" s="1"/>
  <c r="T58"/>
  <c r="T56"/>
  <c r="T55"/>
  <c r="T57" s="1"/>
  <c r="U53"/>
  <c r="H22"/>
  <c r="H20"/>
  <c r="H19"/>
  <c r="H21" s="1"/>
  <c r="I17"/>
  <c r="T22"/>
  <c r="T20"/>
  <c r="T19"/>
  <c r="T21" s="1"/>
  <c r="U17"/>
  <c r="H26"/>
  <c r="I24"/>
  <c r="T26"/>
  <c r="U24"/>
  <c r="H30"/>
  <c r="I28"/>
  <c r="T30"/>
  <c r="U28"/>
  <c r="T58" i="10"/>
  <c r="T56"/>
  <c r="T55"/>
  <c r="T57" s="1"/>
  <c r="U53"/>
  <c r="H22"/>
  <c r="H20"/>
  <c r="H19"/>
  <c r="H21" s="1"/>
  <c r="I17"/>
  <c r="T22"/>
  <c r="T20"/>
  <c r="T19"/>
  <c r="T21" s="1"/>
  <c r="U17"/>
  <c r="H26"/>
  <c r="I24"/>
  <c r="T26"/>
  <c r="U24"/>
  <c r="H30"/>
  <c r="I28"/>
  <c r="T30"/>
  <c r="U28"/>
  <c r="H58"/>
  <c r="H56"/>
  <c r="H55"/>
  <c r="H57" s="1"/>
  <c r="I53"/>
  <c r="I61" s="1"/>
  <c r="G63"/>
  <c r="G62"/>
  <c r="G64" s="1"/>
  <c r="H61" i="9"/>
  <c r="H58"/>
  <c r="H56"/>
  <c r="H55"/>
  <c r="H57" s="1"/>
  <c r="I53"/>
  <c r="G63"/>
  <c r="G62"/>
  <c r="G64" s="1"/>
  <c r="T58"/>
  <c r="T56"/>
  <c r="T55"/>
  <c r="T57" s="1"/>
  <c r="U53"/>
  <c r="H22"/>
  <c r="H20"/>
  <c r="H19"/>
  <c r="H21" s="1"/>
  <c r="I17"/>
  <c r="T22"/>
  <c r="T20"/>
  <c r="T19"/>
  <c r="T21" s="1"/>
  <c r="U17"/>
  <c r="H26"/>
  <c r="I24"/>
  <c r="T26"/>
  <c r="U24"/>
  <c r="H30"/>
  <c r="I28"/>
  <c r="T30"/>
  <c r="U28"/>
  <c r="T58" i="8"/>
  <c r="T56"/>
  <c r="T55"/>
  <c r="T57" s="1"/>
  <c r="U53"/>
  <c r="H22"/>
  <c r="H20"/>
  <c r="H19"/>
  <c r="H21" s="1"/>
  <c r="I17"/>
  <c r="T22"/>
  <c r="T20"/>
  <c r="T19"/>
  <c r="T21" s="1"/>
  <c r="U17"/>
  <c r="H26"/>
  <c r="I24"/>
  <c r="T26"/>
  <c r="U24"/>
  <c r="H30"/>
  <c r="I28"/>
  <c r="T30"/>
  <c r="U28"/>
  <c r="H58"/>
  <c r="H56"/>
  <c r="H55"/>
  <c r="H57" s="1"/>
  <c r="I53"/>
  <c r="I61" s="1"/>
  <c r="G63"/>
  <c r="G62"/>
  <c r="G64" s="1"/>
  <c r="H61" i="7"/>
  <c r="H58"/>
  <c r="H56"/>
  <c r="H55"/>
  <c r="H57" s="1"/>
  <c r="I53"/>
  <c r="G63"/>
  <c r="G62"/>
  <c r="G64" s="1"/>
  <c r="T58"/>
  <c r="T56"/>
  <c r="T55"/>
  <c r="T57" s="1"/>
  <c r="U53"/>
  <c r="H22"/>
  <c r="H20"/>
  <c r="H19"/>
  <c r="H21" s="1"/>
  <c r="I17"/>
  <c r="T22"/>
  <c r="T20"/>
  <c r="T19"/>
  <c r="T21" s="1"/>
  <c r="U17"/>
  <c r="H26"/>
  <c r="I24"/>
  <c r="T26"/>
  <c r="U24"/>
  <c r="H30"/>
  <c r="I28"/>
  <c r="T30"/>
  <c r="U28"/>
  <c r="T58" i="6"/>
  <c r="T56"/>
  <c r="T55"/>
  <c r="T57" s="1"/>
  <c r="U53"/>
  <c r="H22"/>
  <c r="H20"/>
  <c r="H19"/>
  <c r="H21" s="1"/>
  <c r="I17"/>
  <c r="T22"/>
  <c r="T20"/>
  <c r="T19"/>
  <c r="T21" s="1"/>
  <c r="U17"/>
  <c r="H26"/>
  <c r="I24"/>
  <c r="T26"/>
  <c r="U24"/>
  <c r="H30"/>
  <c r="I28"/>
  <c r="T30"/>
  <c r="U28"/>
  <c r="H58"/>
  <c r="H56"/>
  <c r="H55"/>
  <c r="H57" s="1"/>
  <c r="I53"/>
  <c r="I61" s="1"/>
  <c r="G63"/>
  <c r="G62"/>
  <c r="G64" s="1"/>
  <c r="H61" i="5"/>
  <c r="H58"/>
  <c r="H56"/>
  <c r="H55"/>
  <c r="H57" s="1"/>
  <c r="I53"/>
  <c r="G63"/>
  <c r="G62"/>
  <c r="G64" s="1"/>
  <c r="T58"/>
  <c r="T56"/>
  <c r="T55"/>
  <c r="T57" s="1"/>
  <c r="U53"/>
  <c r="H22"/>
  <c r="H20"/>
  <c r="H19"/>
  <c r="H21" s="1"/>
  <c r="I17"/>
  <c r="T22"/>
  <c r="T20"/>
  <c r="T19"/>
  <c r="T21" s="1"/>
  <c r="U17"/>
  <c r="H26"/>
  <c r="I24"/>
  <c r="T26"/>
  <c r="U24"/>
  <c r="H30"/>
  <c r="I28"/>
  <c r="T30"/>
  <c r="U28"/>
  <c r="T58" i="4"/>
  <c r="T56"/>
  <c r="T55"/>
  <c r="T57" s="1"/>
  <c r="H22"/>
  <c r="H20"/>
  <c r="H19"/>
  <c r="H21" s="1"/>
  <c r="I17"/>
  <c r="T22"/>
  <c r="T20"/>
  <c r="T19"/>
  <c r="T21" s="1"/>
  <c r="U17"/>
  <c r="H26"/>
  <c r="I24"/>
  <c r="T26"/>
  <c r="U24"/>
  <c r="H30"/>
  <c r="I28"/>
  <c r="T30"/>
  <c r="U28"/>
  <c r="H58"/>
  <c r="H56"/>
  <c r="H55"/>
  <c r="H57" s="1"/>
  <c r="G63"/>
  <c r="G62"/>
  <c r="G64" s="1"/>
  <c r="H61" i="3"/>
  <c r="H58"/>
  <c r="H56"/>
  <c r="H55"/>
  <c r="H57" s="1"/>
  <c r="I53"/>
  <c r="G63"/>
  <c r="G62"/>
  <c r="G64" s="1"/>
  <c r="T58"/>
  <c r="T56"/>
  <c r="T55"/>
  <c r="T57" s="1"/>
  <c r="U53"/>
  <c r="H22"/>
  <c r="H20"/>
  <c r="H19"/>
  <c r="H21" s="1"/>
  <c r="I17"/>
  <c r="T22"/>
  <c r="T20"/>
  <c r="T19"/>
  <c r="T21" s="1"/>
  <c r="U17"/>
  <c r="H26"/>
  <c r="I24"/>
  <c r="T26"/>
  <c r="U24"/>
  <c r="H30"/>
  <c r="I28"/>
  <c r="T30"/>
  <c r="U28"/>
  <c r="T58" i="2"/>
  <c r="T56"/>
  <c r="T55"/>
  <c r="T57" s="1"/>
  <c r="U53"/>
  <c r="H22"/>
  <c r="H20"/>
  <c r="H19"/>
  <c r="H21" s="1"/>
  <c r="I17"/>
  <c r="T22"/>
  <c r="T20"/>
  <c r="T19"/>
  <c r="T21" s="1"/>
  <c r="U17"/>
  <c r="I24"/>
  <c r="T26"/>
  <c r="U24"/>
  <c r="I28"/>
  <c r="T30"/>
  <c r="U28"/>
  <c r="H58"/>
  <c r="H56"/>
  <c r="H55"/>
  <c r="H57" s="1"/>
  <c r="I53"/>
  <c r="I61" s="1"/>
  <c r="G63"/>
  <c r="G62"/>
  <c r="G64" s="1"/>
  <c r="H61" i="1"/>
  <c r="H58"/>
  <c r="H56"/>
  <c r="H55"/>
  <c r="H57" s="1"/>
  <c r="I53"/>
  <c r="G63"/>
  <c r="G62"/>
  <c r="G64" s="1"/>
  <c r="T58"/>
  <c r="T56"/>
  <c r="T55"/>
  <c r="T57" s="1"/>
  <c r="U53"/>
  <c r="H22"/>
  <c r="H20"/>
  <c r="H19"/>
  <c r="H21" s="1"/>
  <c r="I17"/>
  <c r="T22"/>
  <c r="T20"/>
  <c r="T19"/>
  <c r="T21" s="1"/>
  <c r="U17"/>
  <c r="H26"/>
  <c r="I24"/>
  <c r="T26"/>
  <c r="U24"/>
  <c r="H30"/>
  <c r="I28"/>
  <c r="T30"/>
  <c r="U28"/>
  <c r="O53" i="4" l="1"/>
  <c r="N61"/>
  <c r="N62" s="1"/>
  <c r="AA30" i="17"/>
  <c r="AB28"/>
  <c r="O30"/>
  <c r="AA26"/>
  <c r="AB24"/>
  <c r="O26"/>
  <c r="P24"/>
  <c r="Q24" s="1"/>
  <c r="AA22"/>
  <c r="AA20"/>
  <c r="AA19"/>
  <c r="AA21" s="1"/>
  <c r="AB17"/>
  <c r="O22"/>
  <c r="O20"/>
  <c r="O19"/>
  <c r="O21" s="1"/>
  <c r="P17"/>
  <c r="AA58"/>
  <c r="AA56"/>
  <c r="AA55"/>
  <c r="AA57" s="1"/>
  <c r="AB53"/>
  <c r="O61"/>
  <c r="O58"/>
  <c r="O56"/>
  <c r="O55"/>
  <c r="O57" s="1"/>
  <c r="P53"/>
  <c r="N63"/>
  <c r="N62"/>
  <c r="N64" s="1"/>
  <c r="T21" i="15"/>
  <c r="T21" i="14"/>
  <c r="T21" i="12"/>
  <c r="T21" i="26"/>
  <c r="T21" i="24"/>
  <c r="F64" i="20"/>
  <c r="I58" i="26"/>
  <c r="I56"/>
  <c r="I55"/>
  <c r="I57" s="1"/>
  <c r="J53"/>
  <c r="J61" s="1"/>
  <c r="H63"/>
  <c r="H62"/>
  <c r="H64" s="1"/>
  <c r="U30"/>
  <c r="V28"/>
  <c r="I30"/>
  <c r="J28"/>
  <c r="U26"/>
  <c r="V24"/>
  <c r="I26"/>
  <c r="J24"/>
  <c r="U22"/>
  <c r="U20"/>
  <c r="U19"/>
  <c r="U21" s="1"/>
  <c r="V17"/>
  <c r="I22"/>
  <c r="I20"/>
  <c r="I19"/>
  <c r="I21" s="1"/>
  <c r="J17"/>
  <c r="U58"/>
  <c r="U56"/>
  <c r="U55"/>
  <c r="U57" s="1"/>
  <c r="V53"/>
  <c r="U30" i="25"/>
  <c r="V28"/>
  <c r="I30"/>
  <c r="J28"/>
  <c r="U26"/>
  <c r="V24"/>
  <c r="I26"/>
  <c r="J24"/>
  <c r="U22"/>
  <c r="U20"/>
  <c r="U19"/>
  <c r="U21" s="1"/>
  <c r="V17"/>
  <c r="I22"/>
  <c r="I20"/>
  <c r="I19"/>
  <c r="I21" s="1"/>
  <c r="J17"/>
  <c r="U58"/>
  <c r="U56"/>
  <c r="U55"/>
  <c r="U57" s="1"/>
  <c r="V53"/>
  <c r="I61"/>
  <c r="I58"/>
  <c r="I56"/>
  <c r="I55"/>
  <c r="I57" s="1"/>
  <c r="J53"/>
  <c r="H63"/>
  <c r="H62"/>
  <c r="H64" s="1"/>
  <c r="I58" i="24"/>
  <c r="I56"/>
  <c r="I55"/>
  <c r="I57" s="1"/>
  <c r="J53"/>
  <c r="J61" s="1"/>
  <c r="H63"/>
  <c r="H62"/>
  <c r="H64" s="1"/>
  <c r="U30"/>
  <c r="V28"/>
  <c r="I30"/>
  <c r="J28"/>
  <c r="U26"/>
  <c r="V24"/>
  <c r="I26"/>
  <c r="J24"/>
  <c r="U22"/>
  <c r="U20"/>
  <c r="U19"/>
  <c r="U21" s="1"/>
  <c r="V17"/>
  <c r="I22"/>
  <c r="I20"/>
  <c r="I19"/>
  <c r="I21" s="1"/>
  <c r="J17"/>
  <c r="U58"/>
  <c r="U56"/>
  <c r="U55"/>
  <c r="U57" s="1"/>
  <c r="V53"/>
  <c r="U30" i="23"/>
  <c r="V28"/>
  <c r="I30"/>
  <c r="J28"/>
  <c r="U26"/>
  <c r="V24"/>
  <c r="I26"/>
  <c r="J24"/>
  <c r="U22"/>
  <c r="U20"/>
  <c r="U19"/>
  <c r="U21" s="1"/>
  <c r="V17"/>
  <c r="I22"/>
  <c r="I20"/>
  <c r="I19"/>
  <c r="I21" s="1"/>
  <c r="J17"/>
  <c r="U58"/>
  <c r="U56"/>
  <c r="U55"/>
  <c r="U57" s="1"/>
  <c r="V53"/>
  <c r="I61"/>
  <c r="I58"/>
  <c r="I56"/>
  <c r="I55"/>
  <c r="I57" s="1"/>
  <c r="J53"/>
  <c r="H63"/>
  <c r="H62"/>
  <c r="H64" s="1"/>
  <c r="I58" i="22"/>
  <c r="I56"/>
  <c r="I55"/>
  <c r="I57" s="1"/>
  <c r="J53"/>
  <c r="J61" s="1"/>
  <c r="H63"/>
  <c r="H62"/>
  <c r="H64" s="1"/>
  <c r="U30"/>
  <c r="V28"/>
  <c r="I30"/>
  <c r="J28"/>
  <c r="U26"/>
  <c r="V24"/>
  <c r="I26"/>
  <c r="J24"/>
  <c r="U22"/>
  <c r="U20"/>
  <c r="U19"/>
  <c r="U21" s="1"/>
  <c r="V17"/>
  <c r="I22"/>
  <c r="I20"/>
  <c r="I19"/>
  <c r="I21" s="1"/>
  <c r="J17"/>
  <c r="U58"/>
  <c r="U56"/>
  <c r="U55"/>
  <c r="U57" s="1"/>
  <c r="V53"/>
  <c r="U30" i="21"/>
  <c r="V28"/>
  <c r="I30"/>
  <c r="J28"/>
  <c r="U26"/>
  <c r="V24"/>
  <c r="I26"/>
  <c r="J24"/>
  <c r="U22"/>
  <c r="U20"/>
  <c r="U19"/>
  <c r="U21" s="1"/>
  <c r="V17"/>
  <c r="I22"/>
  <c r="I20"/>
  <c r="I19"/>
  <c r="I21" s="1"/>
  <c r="J17"/>
  <c r="U58"/>
  <c r="U56"/>
  <c r="U55"/>
  <c r="U57" s="1"/>
  <c r="V53"/>
  <c r="I61"/>
  <c r="I58"/>
  <c r="I56"/>
  <c r="I55"/>
  <c r="I57" s="1"/>
  <c r="J53"/>
  <c r="H63"/>
  <c r="H62"/>
  <c r="H64" s="1"/>
  <c r="I58" i="20"/>
  <c r="I56"/>
  <c r="I55"/>
  <c r="I57" s="1"/>
  <c r="J53"/>
  <c r="J61" s="1"/>
  <c r="H63"/>
  <c r="H62"/>
  <c r="H64" s="1"/>
  <c r="U30"/>
  <c r="V28"/>
  <c r="I30"/>
  <c r="J28"/>
  <c r="U26"/>
  <c r="V24"/>
  <c r="I26"/>
  <c r="J24"/>
  <c r="U22"/>
  <c r="U20"/>
  <c r="U19"/>
  <c r="U21" s="1"/>
  <c r="V17"/>
  <c r="I22"/>
  <c r="I20"/>
  <c r="I19"/>
  <c r="I21" s="1"/>
  <c r="J17"/>
  <c r="U58"/>
  <c r="U56"/>
  <c r="U55"/>
  <c r="U57" s="1"/>
  <c r="V53"/>
  <c r="I58" i="18"/>
  <c r="I56"/>
  <c r="I55"/>
  <c r="I57" s="1"/>
  <c r="J53"/>
  <c r="J61" s="1"/>
  <c r="H63"/>
  <c r="H62"/>
  <c r="H64" s="1"/>
  <c r="U30"/>
  <c r="V28"/>
  <c r="I30"/>
  <c r="J28"/>
  <c r="U26"/>
  <c r="V24"/>
  <c r="I26"/>
  <c r="J24"/>
  <c r="U22"/>
  <c r="U20"/>
  <c r="U19"/>
  <c r="U21" s="1"/>
  <c r="V17"/>
  <c r="I22"/>
  <c r="I20"/>
  <c r="I19"/>
  <c r="I21" s="1"/>
  <c r="J17"/>
  <c r="U58"/>
  <c r="U56"/>
  <c r="U55"/>
  <c r="U57" s="1"/>
  <c r="V53"/>
  <c r="U30" i="16"/>
  <c r="V28"/>
  <c r="I30"/>
  <c r="J28"/>
  <c r="U26"/>
  <c r="V24"/>
  <c r="I26"/>
  <c r="J24"/>
  <c r="U22"/>
  <c r="U20"/>
  <c r="U19"/>
  <c r="U21" s="1"/>
  <c r="V17"/>
  <c r="I22"/>
  <c r="I20"/>
  <c r="I19"/>
  <c r="I21" s="1"/>
  <c r="J17"/>
  <c r="U58"/>
  <c r="U56"/>
  <c r="U55"/>
  <c r="U57" s="1"/>
  <c r="V53"/>
  <c r="I61"/>
  <c r="I58"/>
  <c r="I56"/>
  <c r="I55"/>
  <c r="I57" s="1"/>
  <c r="J53"/>
  <c r="H63"/>
  <c r="H62"/>
  <c r="H64" s="1"/>
  <c r="I58" i="15"/>
  <c r="I56"/>
  <c r="I55"/>
  <c r="I57" s="1"/>
  <c r="J53"/>
  <c r="J61" s="1"/>
  <c r="H63"/>
  <c r="H62"/>
  <c r="H64" s="1"/>
  <c r="U30"/>
  <c r="V28"/>
  <c r="I30"/>
  <c r="J28"/>
  <c r="U26"/>
  <c r="V24"/>
  <c r="I26"/>
  <c r="J24"/>
  <c r="U22"/>
  <c r="U20"/>
  <c r="U19"/>
  <c r="U21" s="1"/>
  <c r="V17"/>
  <c r="I22"/>
  <c r="I20"/>
  <c r="I19"/>
  <c r="I21" s="1"/>
  <c r="J17"/>
  <c r="U58"/>
  <c r="U56"/>
  <c r="U55"/>
  <c r="U57" s="1"/>
  <c r="V53"/>
  <c r="I58" i="14"/>
  <c r="I56"/>
  <c r="I55"/>
  <c r="I57" s="1"/>
  <c r="J53"/>
  <c r="J61" s="1"/>
  <c r="H63"/>
  <c r="H62"/>
  <c r="H64" s="1"/>
  <c r="U30"/>
  <c r="V28"/>
  <c r="I30"/>
  <c r="J28"/>
  <c r="U26"/>
  <c r="V24"/>
  <c r="I26"/>
  <c r="J24"/>
  <c r="U22"/>
  <c r="U20"/>
  <c r="U19"/>
  <c r="U21" s="1"/>
  <c r="V17"/>
  <c r="I22"/>
  <c r="I20"/>
  <c r="I19"/>
  <c r="I21" s="1"/>
  <c r="J17"/>
  <c r="U58"/>
  <c r="U56"/>
  <c r="U55"/>
  <c r="U57" s="1"/>
  <c r="V53"/>
  <c r="U30" i="13"/>
  <c r="V28"/>
  <c r="I30"/>
  <c r="J28"/>
  <c r="U26"/>
  <c r="V24"/>
  <c r="I26"/>
  <c r="J24"/>
  <c r="U22"/>
  <c r="U20"/>
  <c r="U19"/>
  <c r="U21" s="1"/>
  <c r="V17"/>
  <c r="I22"/>
  <c r="I20"/>
  <c r="I19"/>
  <c r="I21" s="1"/>
  <c r="J17"/>
  <c r="U58"/>
  <c r="U56"/>
  <c r="U55"/>
  <c r="U57" s="1"/>
  <c r="V53"/>
  <c r="I61"/>
  <c r="I58"/>
  <c r="I56"/>
  <c r="I55"/>
  <c r="I57" s="1"/>
  <c r="J53"/>
  <c r="H63"/>
  <c r="H62"/>
  <c r="H64" s="1"/>
  <c r="I61" i="12"/>
  <c r="I58"/>
  <c r="I56"/>
  <c r="I55"/>
  <c r="I57" s="1"/>
  <c r="J53"/>
  <c r="H63"/>
  <c r="H62"/>
  <c r="H64" s="1"/>
  <c r="U30"/>
  <c r="V28"/>
  <c r="I30"/>
  <c r="J28"/>
  <c r="U26"/>
  <c r="V24"/>
  <c r="I26"/>
  <c r="J24"/>
  <c r="U22"/>
  <c r="U20"/>
  <c r="U19"/>
  <c r="U21" s="1"/>
  <c r="V17"/>
  <c r="I22"/>
  <c r="I20"/>
  <c r="I19"/>
  <c r="I21" s="1"/>
  <c r="J17"/>
  <c r="U58"/>
  <c r="U56"/>
  <c r="U55"/>
  <c r="U57" s="1"/>
  <c r="V53"/>
  <c r="U30" i="11"/>
  <c r="V28"/>
  <c r="I30"/>
  <c r="J28"/>
  <c r="U26"/>
  <c r="V24"/>
  <c r="I26"/>
  <c r="J24"/>
  <c r="U22"/>
  <c r="U20"/>
  <c r="U19"/>
  <c r="U21" s="1"/>
  <c r="V17"/>
  <c r="I22"/>
  <c r="I20"/>
  <c r="I19"/>
  <c r="I21" s="1"/>
  <c r="J17"/>
  <c r="U58"/>
  <c r="U56"/>
  <c r="U55"/>
  <c r="U57" s="1"/>
  <c r="V53"/>
  <c r="I61"/>
  <c r="I58"/>
  <c r="I56"/>
  <c r="I55"/>
  <c r="I57" s="1"/>
  <c r="J53"/>
  <c r="H63"/>
  <c r="H62"/>
  <c r="H64" s="1"/>
  <c r="I58" i="10"/>
  <c r="I56"/>
  <c r="I55"/>
  <c r="I57" s="1"/>
  <c r="J53"/>
  <c r="J61" s="1"/>
  <c r="H63"/>
  <c r="H62"/>
  <c r="H64" s="1"/>
  <c r="U30"/>
  <c r="V28"/>
  <c r="I30"/>
  <c r="J28"/>
  <c r="U26"/>
  <c r="V24"/>
  <c r="I26"/>
  <c r="J24"/>
  <c r="U22"/>
  <c r="U20"/>
  <c r="U19"/>
  <c r="U21" s="1"/>
  <c r="V17"/>
  <c r="I22"/>
  <c r="I20"/>
  <c r="I19"/>
  <c r="I21" s="1"/>
  <c r="J17"/>
  <c r="U58"/>
  <c r="U56"/>
  <c r="U55"/>
  <c r="U57" s="1"/>
  <c r="V53"/>
  <c r="U30" i="9"/>
  <c r="V28"/>
  <c r="I30"/>
  <c r="J28"/>
  <c r="U26"/>
  <c r="V24"/>
  <c r="I26"/>
  <c r="J24"/>
  <c r="U22"/>
  <c r="U20"/>
  <c r="U19"/>
  <c r="U21" s="1"/>
  <c r="V17"/>
  <c r="I22"/>
  <c r="I20"/>
  <c r="I19"/>
  <c r="I21" s="1"/>
  <c r="J17"/>
  <c r="U58"/>
  <c r="U56"/>
  <c r="U55"/>
  <c r="U57" s="1"/>
  <c r="V53"/>
  <c r="I61"/>
  <c r="I58"/>
  <c r="I56"/>
  <c r="I55"/>
  <c r="I57" s="1"/>
  <c r="J53"/>
  <c r="H63"/>
  <c r="H62"/>
  <c r="H64" s="1"/>
  <c r="I58" i="8"/>
  <c r="I56"/>
  <c r="I55"/>
  <c r="I57" s="1"/>
  <c r="J53"/>
  <c r="J61" s="1"/>
  <c r="H63"/>
  <c r="H62"/>
  <c r="H64" s="1"/>
  <c r="U30"/>
  <c r="V28"/>
  <c r="I30"/>
  <c r="J28"/>
  <c r="U26"/>
  <c r="V24"/>
  <c r="I26"/>
  <c r="J24"/>
  <c r="U22"/>
  <c r="U20"/>
  <c r="U19"/>
  <c r="U21" s="1"/>
  <c r="V17"/>
  <c r="I22"/>
  <c r="I20"/>
  <c r="I19"/>
  <c r="I21" s="1"/>
  <c r="J17"/>
  <c r="U58"/>
  <c r="U56"/>
  <c r="U55"/>
  <c r="U57" s="1"/>
  <c r="V53"/>
  <c r="U30" i="7"/>
  <c r="V28"/>
  <c r="I30"/>
  <c r="J28"/>
  <c r="U26"/>
  <c r="V24"/>
  <c r="I26"/>
  <c r="J24"/>
  <c r="U22"/>
  <c r="U20"/>
  <c r="U19"/>
  <c r="U21" s="1"/>
  <c r="V17"/>
  <c r="I22"/>
  <c r="I20"/>
  <c r="I19"/>
  <c r="I21" s="1"/>
  <c r="J17"/>
  <c r="U58"/>
  <c r="U56"/>
  <c r="U55"/>
  <c r="U57" s="1"/>
  <c r="V53"/>
  <c r="I61"/>
  <c r="I58"/>
  <c r="I56"/>
  <c r="I55"/>
  <c r="I57" s="1"/>
  <c r="J53"/>
  <c r="H63"/>
  <c r="H62"/>
  <c r="H64" s="1"/>
  <c r="I58" i="6"/>
  <c r="I56"/>
  <c r="I55"/>
  <c r="I57" s="1"/>
  <c r="J53"/>
  <c r="J61" s="1"/>
  <c r="H63"/>
  <c r="H62"/>
  <c r="H64" s="1"/>
  <c r="U30"/>
  <c r="V28"/>
  <c r="I30"/>
  <c r="J28"/>
  <c r="U26"/>
  <c r="V24"/>
  <c r="I26"/>
  <c r="J24"/>
  <c r="U22"/>
  <c r="U20"/>
  <c r="U19"/>
  <c r="U21" s="1"/>
  <c r="V17"/>
  <c r="I22"/>
  <c r="I20"/>
  <c r="I19"/>
  <c r="I21" s="1"/>
  <c r="J17"/>
  <c r="U58"/>
  <c r="U56"/>
  <c r="U55"/>
  <c r="U57" s="1"/>
  <c r="V53"/>
  <c r="U30" i="5"/>
  <c r="V28"/>
  <c r="I30"/>
  <c r="J28"/>
  <c r="U26"/>
  <c r="V24"/>
  <c r="I26"/>
  <c r="J24"/>
  <c r="U22"/>
  <c r="U20"/>
  <c r="U19"/>
  <c r="U21" s="1"/>
  <c r="V17"/>
  <c r="I22"/>
  <c r="I20"/>
  <c r="I19"/>
  <c r="I21" s="1"/>
  <c r="J17"/>
  <c r="U58"/>
  <c r="U56"/>
  <c r="U55"/>
  <c r="U57" s="1"/>
  <c r="V53"/>
  <c r="I61"/>
  <c r="I58"/>
  <c r="I56"/>
  <c r="I55"/>
  <c r="I57" s="1"/>
  <c r="J53"/>
  <c r="H63"/>
  <c r="H62"/>
  <c r="H64" s="1"/>
  <c r="I58" i="4"/>
  <c r="I56"/>
  <c r="I55"/>
  <c r="I57" s="1"/>
  <c r="H63"/>
  <c r="H62"/>
  <c r="H64" s="1"/>
  <c r="U30"/>
  <c r="V28"/>
  <c r="I30"/>
  <c r="J28"/>
  <c r="U26"/>
  <c r="V24"/>
  <c r="I26"/>
  <c r="J24"/>
  <c r="U22"/>
  <c r="U20"/>
  <c r="U19"/>
  <c r="U21" s="1"/>
  <c r="V17"/>
  <c r="I22"/>
  <c r="I20"/>
  <c r="I19"/>
  <c r="I21" s="1"/>
  <c r="J17"/>
  <c r="U58"/>
  <c r="U56"/>
  <c r="U55"/>
  <c r="U57" s="1"/>
  <c r="U30" i="3"/>
  <c r="V28"/>
  <c r="I30"/>
  <c r="J28"/>
  <c r="U26"/>
  <c r="V24"/>
  <c r="I26"/>
  <c r="J24"/>
  <c r="U22"/>
  <c r="U20"/>
  <c r="U19"/>
  <c r="U21" s="1"/>
  <c r="V17"/>
  <c r="I22"/>
  <c r="I20"/>
  <c r="I19"/>
  <c r="I21" s="1"/>
  <c r="J17"/>
  <c r="U58"/>
  <c r="U56"/>
  <c r="U55"/>
  <c r="U57" s="1"/>
  <c r="V53"/>
  <c r="I61"/>
  <c r="I58"/>
  <c r="I56"/>
  <c r="I55"/>
  <c r="I57" s="1"/>
  <c r="J53"/>
  <c r="H63"/>
  <c r="H62"/>
  <c r="H64" s="1"/>
  <c r="I58" i="2"/>
  <c r="I56"/>
  <c r="I55"/>
  <c r="I57" s="1"/>
  <c r="J53"/>
  <c r="J61" s="1"/>
  <c r="H63"/>
  <c r="H62"/>
  <c r="H64" s="1"/>
  <c r="U30"/>
  <c r="V28"/>
  <c r="I30"/>
  <c r="J28"/>
  <c r="U26"/>
  <c r="V24"/>
  <c r="I26"/>
  <c r="J24"/>
  <c r="U22"/>
  <c r="U20"/>
  <c r="U19"/>
  <c r="U21" s="1"/>
  <c r="V17"/>
  <c r="I22"/>
  <c r="I20"/>
  <c r="I19"/>
  <c r="I21" s="1"/>
  <c r="J17"/>
  <c r="U58"/>
  <c r="U56"/>
  <c r="U55"/>
  <c r="U57" s="1"/>
  <c r="V53"/>
  <c r="U30" i="1"/>
  <c r="V28"/>
  <c r="I30"/>
  <c r="J28"/>
  <c r="U26"/>
  <c r="V24"/>
  <c r="I26"/>
  <c r="J24"/>
  <c r="U22"/>
  <c r="U20"/>
  <c r="U19"/>
  <c r="U21" s="1"/>
  <c r="V17"/>
  <c r="I22"/>
  <c r="I20"/>
  <c r="I19"/>
  <c r="I21" s="1"/>
  <c r="J17"/>
  <c r="U58"/>
  <c r="U56"/>
  <c r="U55"/>
  <c r="U57" s="1"/>
  <c r="V53"/>
  <c r="I61"/>
  <c r="I58"/>
  <c r="I56"/>
  <c r="I55"/>
  <c r="I57" s="1"/>
  <c r="J53"/>
  <c r="H63"/>
  <c r="H62"/>
  <c r="H64" s="1"/>
  <c r="P53" i="4" l="1"/>
  <c r="O61"/>
  <c r="P61" i="17"/>
  <c r="P58"/>
  <c r="P56"/>
  <c r="P55"/>
  <c r="P57" s="1"/>
  <c r="Q53"/>
  <c r="O63"/>
  <c r="O62"/>
  <c r="O64" s="1"/>
  <c r="AB58"/>
  <c r="AB56"/>
  <c r="AB55"/>
  <c r="AB57" s="1"/>
  <c r="AC53"/>
  <c r="P22"/>
  <c r="P20"/>
  <c r="P19"/>
  <c r="P21" s="1"/>
  <c r="Q17"/>
  <c r="AB22"/>
  <c r="AB20"/>
  <c r="AB19"/>
  <c r="AB21" s="1"/>
  <c r="AC17"/>
  <c r="P26"/>
  <c r="Q26"/>
  <c r="AB26"/>
  <c r="AC24"/>
  <c r="AC26" s="1"/>
  <c r="P30"/>
  <c r="Q30"/>
  <c r="AB30"/>
  <c r="AC28"/>
  <c r="AC30" s="1"/>
  <c r="V58" i="26"/>
  <c r="V56"/>
  <c r="V55"/>
  <c r="W53"/>
  <c r="J22"/>
  <c r="J20"/>
  <c r="J19"/>
  <c r="J21" s="1"/>
  <c r="K17"/>
  <c r="V22"/>
  <c r="V20"/>
  <c r="V19"/>
  <c r="W17"/>
  <c r="J26"/>
  <c r="K24"/>
  <c r="V26"/>
  <c r="W24"/>
  <c r="J30"/>
  <c r="K28"/>
  <c r="V30"/>
  <c r="W28"/>
  <c r="J58"/>
  <c r="J56"/>
  <c r="J55"/>
  <c r="J57" s="1"/>
  <c r="K53"/>
  <c r="K61" s="1"/>
  <c r="I63"/>
  <c r="I62"/>
  <c r="I64" s="1"/>
  <c r="J61" i="25"/>
  <c r="J58"/>
  <c r="J56"/>
  <c r="J55"/>
  <c r="J57" s="1"/>
  <c r="K53"/>
  <c r="I63"/>
  <c r="I62"/>
  <c r="I64" s="1"/>
  <c r="V58"/>
  <c r="V56"/>
  <c r="V55"/>
  <c r="V57" s="1"/>
  <c r="W53"/>
  <c r="J22"/>
  <c r="J20"/>
  <c r="J19"/>
  <c r="J21" s="1"/>
  <c r="K17"/>
  <c r="V22"/>
  <c r="V20"/>
  <c r="V19"/>
  <c r="V21" s="1"/>
  <c r="W17"/>
  <c r="J26"/>
  <c r="K24"/>
  <c r="V26"/>
  <c r="W24"/>
  <c r="J30"/>
  <c r="K28"/>
  <c r="V30"/>
  <c r="W28"/>
  <c r="V58" i="24"/>
  <c r="V56"/>
  <c r="V55"/>
  <c r="W53"/>
  <c r="J22"/>
  <c r="J20"/>
  <c r="J19"/>
  <c r="J21" s="1"/>
  <c r="K17"/>
  <c r="V22"/>
  <c r="V20"/>
  <c r="V19"/>
  <c r="W17"/>
  <c r="J26"/>
  <c r="K24"/>
  <c r="V26"/>
  <c r="W24"/>
  <c r="J30"/>
  <c r="K28"/>
  <c r="V30"/>
  <c r="W28"/>
  <c r="J58"/>
  <c r="J56"/>
  <c r="J55"/>
  <c r="J57" s="1"/>
  <c r="K53"/>
  <c r="K61" s="1"/>
  <c r="I63"/>
  <c r="I62"/>
  <c r="I64" s="1"/>
  <c r="J61" i="23"/>
  <c r="J58"/>
  <c r="J56"/>
  <c r="J55"/>
  <c r="J57" s="1"/>
  <c r="K53"/>
  <c r="I63"/>
  <c r="I62"/>
  <c r="I64" s="1"/>
  <c r="V58"/>
  <c r="V56"/>
  <c r="V55"/>
  <c r="V57" s="1"/>
  <c r="W53"/>
  <c r="J22"/>
  <c r="J20"/>
  <c r="J19"/>
  <c r="J21" s="1"/>
  <c r="K17"/>
  <c r="V22"/>
  <c r="V20"/>
  <c r="V19"/>
  <c r="V21" s="1"/>
  <c r="W17"/>
  <c r="J26"/>
  <c r="K24"/>
  <c r="V26"/>
  <c r="W24"/>
  <c r="J30"/>
  <c r="K28"/>
  <c r="V30"/>
  <c r="W28"/>
  <c r="V58" i="22"/>
  <c r="V56"/>
  <c r="V55"/>
  <c r="W53"/>
  <c r="J22"/>
  <c r="J20"/>
  <c r="J19"/>
  <c r="J21" s="1"/>
  <c r="K17"/>
  <c r="V22"/>
  <c r="V20"/>
  <c r="V19"/>
  <c r="W17"/>
  <c r="J26"/>
  <c r="K24"/>
  <c r="V26"/>
  <c r="W24"/>
  <c r="J30"/>
  <c r="K28"/>
  <c r="V30"/>
  <c r="W28"/>
  <c r="J58"/>
  <c r="J56"/>
  <c r="J55"/>
  <c r="J57" s="1"/>
  <c r="K53"/>
  <c r="K61" s="1"/>
  <c r="I63"/>
  <c r="I62"/>
  <c r="I64" s="1"/>
  <c r="J61" i="21"/>
  <c r="J58"/>
  <c r="J56"/>
  <c r="J55"/>
  <c r="J57" s="1"/>
  <c r="K53"/>
  <c r="I63"/>
  <c r="I62"/>
  <c r="I64" s="1"/>
  <c r="V58"/>
  <c r="V56"/>
  <c r="V55"/>
  <c r="V57" s="1"/>
  <c r="W53"/>
  <c r="J22"/>
  <c r="J20"/>
  <c r="J19"/>
  <c r="J21" s="1"/>
  <c r="K17"/>
  <c r="V22"/>
  <c r="V20"/>
  <c r="V19"/>
  <c r="V21" s="1"/>
  <c r="W17"/>
  <c r="J26"/>
  <c r="K24"/>
  <c r="V26"/>
  <c r="W24"/>
  <c r="J30"/>
  <c r="K28"/>
  <c r="V30"/>
  <c r="W28"/>
  <c r="V58" i="20"/>
  <c r="V56"/>
  <c r="V55"/>
  <c r="W53"/>
  <c r="J22"/>
  <c r="J20"/>
  <c r="J19"/>
  <c r="J21" s="1"/>
  <c r="K17"/>
  <c r="V22"/>
  <c r="V20"/>
  <c r="V19"/>
  <c r="W17"/>
  <c r="J26"/>
  <c r="K24"/>
  <c r="V26"/>
  <c r="W24"/>
  <c r="J30"/>
  <c r="K28"/>
  <c r="V30"/>
  <c r="W28"/>
  <c r="J58"/>
  <c r="J56"/>
  <c r="J55"/>
  <c r="J57" s="1"/>
  <c r="K53"/>
  <c r="K61" s="1"/>
  <c r="I63"/>
  <c r="I62"/>
  <c r="I64" s="1"/>
  <c r="V58" i="18"/>
  <c r="V56"/>
  <c r="V55"/>
  <c r="W53"/>
  <c r="J22"/>
  <c r="J20"/>
  <c r="J19"/>
  <c r="J21" s="1"/>
  <c r="K17"/>
  <c r="V22"/>
  <c r="V20"/>
  <c r="V19"/>
  <c r="W17"/>
  <c r="J26"/>
  <c r="K24"/>
  <c r="V26"/>
  <c r="W24"/>
  <c r="J30"/>
  <c r="K28"/>
  <c r="V30"/>
  <c r="W28"/>
  <c r="J58"/>
  <c r="J56"/>
  <c r="J55"/>
  <c r="J57" s="1"/>
  <c r="K53"/>
  <c r="K61" s="1"/>
  <c r="I63"/>
  <c r="I62"/>
  <c r="I64" s="1"/>
  <c r="J61" i="16"/>
  <c r="J58"/>
  <c r="J56"/>
  <c r="J55"/>
  <c r="J57" s="1"/>
  <c r="K53"/>
  <c r="I63"/>
  <c r="I62"/>
  <c r="I64" s="1"/>
  <c r="V58"/>
  <c r="V56"/>
  <c r="V55"/>
  <c r="V57" s="1"/>
  <c r="W53"/>
  <c r="J22"/>
  <c r="J20"/>
  <c r="J19"/>
  <c r="J21" s="1"/>
  <c r="K17"/>
  <c r="V22"/>
  <c r="V20"/>
  <c r="V19"/>
  <c r="V21" s="1"/>
  <c r="W17"/>
  <c r="J26"/>
  <c r="K24"/>
  <c r="V26"/>
  <c r="W24"/>
  <c r="J30"/>
  <c r="K28"/>
  <c r="V30"/>
  <c r="W28"/>
  <c r="V58" i="15"/>
  <c r="V56"/>
  <c r="V55"/>
  <c r="W53"/>
  <c r="J22"/>
  <c r="J20"/>
  <c r="J19"/>
  <c r="J21" s="1"/>
  <c r="K17"/>
  <c r="V22"/>
  <c r="V20"/>
  <c r="V19"/>
  <c r="W17"/>
  <c r="J26"/>
  <c r="K24"/>
  <c r="V26"/>
  <c r="W24"/>
  <c r="J30"/>
  <c r="K28"/>
  <c r="V30"/>
  <c r="W28"/>
  <c r="J58"/>
  <c r="J56"/>
  <c r="J55"/>
  <c r="J57" s="1"/>
  <c r="K53"/>
  <c r="K61" s="1"/>
  <c r="I63"/>
  <c r="I62"/>
  <c r="I64" s="1"/>
  <c r="V58" i="14"/>
  <c r="V56"/>
  <c r="V55"/>
  <c r="W53"/>
  <c r="J22"/>
  <c r="J20"/>
  <c r="J19"/>
  <c r="J21" s="1"/>
  <c r="K17"/>
  <c r="V22"/>
  <c r="V20"/>
  <c r="V19"/>
  <c r="W17"/>
  <c r="J26"/>
  <c r="K24"/>
  <c r="V26"/>
  <c r="W24"/>
  <c r="J30"/>
  <c r="K28"/>
  <c r="V30"/>
  <c r="W28"/>
  <c r="J58"/>
  <c r="J56"/>
  <c r="J55"/>
  <c r="J57" s="1"/>
  <c r="K53"/>
  <c r="K61" s="1"/>
  <c r="I63"/>
  <c r="I62"/>
  <c r="I64" s="1"/>
  <c r="J61" i="13"/>
  <c r="J58"/>
  <c r="J56"/>
  <c r="J55"/>
  <c r="J57" s="1"/>
  <c r="K53"/>
  <c r="I63"/>
  <c r="I62"/>
  <c r="I64" s="1"/>
  <c r="V58"/>
  <c r="V56"/>
  <c r="V55"/>
  <c r="V57" s="1"/>
  <c r="W53"/>
  <c r="J22"/>
  <c r="J20"/>
  <c r="J19"/>
  <c r="J21" s="1"/>
  <c r="K17"/>
  <c r="V22"/>
  <c r="V20"/>
  <c r="V19"/>
  <c r="V21" s="1"/>
  <c r="W17"/>
  <c r="J26"/>
  <c r="K24"/>
  <c r="V26"/>
  <c r="W24"/>
  <c r="J30"/>
  <c r="K28"/>
  <c r="V30"/>
  <c r="W28"/>
  <c r="V58" i="12"/>
  <c r="V56"/>
  <c r="V55"/>
  <c r="W53"/>
  <c r="J22"/>
  <c r="J20"/>
  <c r="J19"/>
  <c r="J21" s="1"/>
  <c r="K17"/>
  <c r="V22"/>
  <c r="V20"/>
  <c r="V19"/>
  <c r="V21" s="1"/>
  <c r="W17"/>
  <c r="J26"/>
  <c r="K24"/>
  <c r="V26"/>
  <c r="W24"/>
  <c r="J30"/>
  <c r="K28"/>
  <c r="V30"/>
  <c r="W28"/>
  <c r="J61"/>
  <c r="J58"/>
  <c r="J56"/>
  <c r="J55"/>
  <c r="J57" s="1"/>
  <c r="K53"/>
  <c r="I63"/>
  <c r="I62"/>
  <c r="I64" s="1"/>
  <c r="J61" i="11"/>
  <c r="J58"/>
  <c r="J56"/>
  <c r="J55"/>
  <c r="J57" s="1"/>
  <c r="K53"/>
  <c r="I63"/>
  <c r="I62"/>
  <c r="I64" s="1"/>
  <c r="V58"/>
  <c r="V56"/>
  <c r="V55"/>
  <c r="V57" s="1"/>
  <c r="W53"/>
  <c r="J22"/>
  <c r="J20"/>
  <c r="J19"/>
  <c r="J21" s="1"/>
  <c r="K17"/>
  <c r="V22"/>
  <c r="V20"/>
  <c r="V19"/>
  <c r="V21" s="1"/>
  <c r="W17"/>
  <c r="J26"/>
  <c r="K24"/>
  <c r="V26"/>
  <c r="W24"/>
  <c r="J30"/>
  <c r="K28"/>
  <c r="V30"/>
  <c r="W28"/>
  <c r="V58" i="10"/>
  <c r="V56"/>
  <c r="V55"/>
  <c r="W53"/>
  <c r="J22"/>
  <c r="J20"/>
  <c r="J19"/>
  <c r="J21" s="1"/>
  <c r="K17"/>
  <c r="V22"/>
  <c r="V20"/>
  <c r="V19"/>
  <c r="W17"/>
  <c r="J26"/>
  <c r="K24"/>
  <c r="V26"/>
  <c r="W24"/>
  <c r="J30"/>
  <c r="K28"/>
  <c r="V30"/>
  <c r="W28"/>
  <c r="J58"/>
  <c r="J56"/>
  <c r="J55"/>
  <c r="J57" s="1"/>
  <c r="K53"/>
  <c r="K61" s="1"/>
  <c r="I63"/>
  <c r="I62"/>
  <c r="I64" s="1"/>
  <c r="J61" i="9"/>
  <c r="J58"/>
  <c r="J56"/>
  <c r="J55"/>
  <c r="J57" s="1"/>
  <c r="K53"/>
  <c r="I63"/>
  <c r="I62"/>
  <c r="I64" s="1"/>
  <c r="V58"/>
  <c r="V56"/>
  <c r="V55"/>
  <c r="V57" s="1"/>
  <c r="W53"/>
  <c r="J22"/>
  <c r="J20"/>
  <c r="J19"/>
  <c r="J21" s="1"/>
  <c r="K17"/>
  <c r="V22"/>
  <c r="V20"/>
  <c r="V19"/>
  <c r="V21" s="1"/>
  <c r="W17"/>
  <c r="J26"/>
  <c r="K24"/>
  <c r="V26"/>
  <c r="W24"/>
  <c r="J30"/>
  <c r="K28"/>
  <c r="V30"/>
  <c r="W28"/>
  <c r="V58" i="8"/>
  <c r="V56"/>
  <c r="V55"/>
  <c r="W53"/>
  <c r="J22"/>
  <c r="J20"/>
  <c r="J19"/>
  <c r="J21" s="1"/>
  <c r="K17"/>
  <c r="V22"/>
  <c r="V20"/>
  <c r="V19"/>
  <c r="W17"/>
  <c r="J26"/>
  <c r="K24"/>
  <c r="V26"/>
  <c r="W24"/>
  <c r="J30"/>
  <c r="K28"/>
  <c r="V30"/>
  <c r="W28"/>
  <c r="J58"/>
  <c r="J56"/>
  <c r="J55"/>
  <c r="J57" s="1"/>
  <c r="K53"/>
  <c r="K61" s="1"/>
  <c r="I63"/>
  <c r="I62"/>
  <c r="I64" s="1"/>
  <c r="J61" i="7"/>
  <c r="J58"/>
  <c r="J56"/>
  <c r="J55"/>
  <c r="J57" s="1"/>
  <c r="K53"/>
  <c r="I63"/>
  <c r="I62"/>
  <c r="I64" s="1"/>
  <c r="V58"/>
  <c r="V56"/>
  <c r="V55"/>
  <c r="V57" s="1"/>
  <c r="W53"/>
  <c r="J22"/>
  <c r="J20"/>
  <c r="J19"/>
  <c r="J21" s="1"/>
  <c r="K17"/>
  <c r="V22"/>
  <c r="V20"/>
  <c r="V19"/>
  <c r="V21" s="1"/>
  <c r="W17"/>
  <c r="J26"/>
  <c r="K24"/>
  <c r="V26"/>
  <c r="W24"/>
  <c r="J30"/>
  <c r="K28"/>
  <c r="V30"/>
  <c r="W28"/>
  <c r="V58" i="6"/>
  <c r="V56"/>
  <c r="V55"/>
  <c r="W53"/>
  <c r="J22"/>
  <c r="J20"/>
  <c r="J19"/>
  <c r="J21" s="1"/>
  <c r="K17"/>
  <c r="V22"/>
  <c r="V20"/>
  <c r="V19"/>
  <c r="W17"/>
  <c r="J26"/>
  <c r="K24"/>
  <c r="V26"/>
  <c r="W24"/>
  <c r="J30"/>
  <c r="K28"/>
  <c r="V30"/>
  <c r="W28"/>
  <c r="J58"/>
  <c r="J56"/>
  <c r="J55"/>
  <c r="J57" s="1"/>
  <c r="K53"/>
  <c r="K61" s="1"/>
  <c r="I63"/>
  <c r="I62"/>
  <c r="I64" s="1"/>
  <c r="J61" i="5"/>
  <c r="J58"/>
  <c r="J56"/>
  <c r="J55"/>
  <c r="J57" s="1"/>
  <c r="K53"/>
  <c r="I63"/>
  <c r="I62"/>
  <c r="I64" s="1"/>
  <c r="V58"/>
  <c r="V56"/>
  <c r="V55"/>
  <c r="V57" s="1"/>
  <c r="W53"/>
  <c r="J22"/>
  <c r="J20"/>
  <c r="J19"/>
  <c r="J21" s="1"/>
  <c r="K17"/>
  <c r="V22"/>
  <c r="V20"/>
  <c r="V19"/>
  <c r="V21" s="1"/>
  <c r="W17"/>
  <c r="J26"/>
  <c r="K24"/>
  <c r="V26"/>
  <c r="W24"/>
  <c r="J30"/>
  <c r="K28"/>
  <c r="V30"/>
  <c r="W28"/>
  <c r="V58" i="4"/>
  <c r="V56"/>
  <c r="V55"/>
  <c r="V57" s="1"/>
  <c r="J22"/>
  <c r="J20"/>
  <c r="J19"/>
  <c r="J21" s="1"/>
  <c r="K17"/>
  <c r="V22"/>
  <c r="V20"/>
  <c r="V19"/>
  <c r="W17"/>
  <c r="J26"/>
  <c r="K24"/>
  <c r="V26"/>
  <c r="W24"/>
  <c r="J30"/>
  <c r="K28"/>
  <c r="V30"/>
  <c r="W28"/>
  <c r="J58"/>
  <c r="J56"/>
  <c r="J55"/>
  <c r="J57" s="1"/>
  <c r="I63"/>
  <c r="I62"/>
  <c r="I64" s="1"/>
  <c r="J61" i="3"/>
  <c r="J58"/>
  <c r="J56"/>
  <c r="J55"/>
  <c r="J57" s="1"/>
  <c r="K53"/>
  <c r="I63"/>
  <c r="I62"/>
  <c r="I64" s="1"/>
  <c r="V58"/>
  <c r="V56"/>
  <c r="V55"/>
  <c r="V57" s="1"/>
  <c r="W53"/>
  <c r="J22"/>
  <c r="J20"/>
  <c r="J19"/>
  <c r="J21" s="1"/>
  <c r="K17"/>
  <c r="V22"/>
  <c r="V20"/>
  <c r="V19"/>
  <c r="V21" s="1"/>
  <c r="W17"/>
  <c r="J26"/>
  <c r="K24"/>
  <c r="V26"/>
  <c r="W24"/>
  <c r="J30"/>
  <c r="K28"/>
  <c r="V30"/>
  <c r="W28"/>
  <c r="V58" i="2"/>
  <c r="V56"/>
  <c r="V55"/>
  <c r="W53"/>
  <c r="J22"/>
  <c r="J20"/>
  <c r="J19"/>
  <c r="J21" s="1"/>
  <c r="K17"/>
  <c r="V22"/>
  <c r="V20"/>
  <c r="V19"/>
  <c r="W17"/>
  <c r="J26"/>
  <c r="K24"/>
  <c r="V26"/>
  <c r="W24"/>
  <c r="J30"/>
  <c r="K28"/>
  <c r="V30"/>
  <c r="W28"/>
  <c r="J58"/>
  <c r="J56"/>
  <c r="J55"/>
  <c r="J57" s="1"/>
  <c r="K53"/>
  <c r="K61" s="1"/>
  <c r="I63"/>
  <c r="I62"/>
  <c r="I64" s="1"/>
  <c r="J61" i="1"/>
  <c r="J58"/>
  <c r="J56"/>
  <c r="J55"/>
  <c r="J57" s="1"/>
  <c r="K53"/>
  <c r="I63"/>
  <c r="I62"/>
  <c r="I64" s="1"/>
  <c r="V58"/>
  <c r="V56"/>
  <c r="V55"/>
  <c r="V57" s="1"/>
  <c r="W53"/>
  <c r="J22"/>
  <c r="J20"/>
  <c r="J19"/>
  <c r="J21" s="1"/>
  <c r="K17"/>
  <c r="V22"/>
  <c r="V20"/>
  <c r="V19"/>
  <c r="V21" s="1"/>
  <c r="W17"/>
  <c r="J26"/>
  <c r="K24"/>
  <c r="V26"/>
  <c r="W24"/>
  <c r="J30"/>
  <c r="K28"/>
  <c r="V30"/>
  <c r="W28"/>
  <c r="Q53" i="4" l="1"/>
  <c r="Q61" s="1"/>
  <c r="R61" s="1"/>
  <c r="S61" s="1"/>
  <c r="P61"/>
  <c r="AC22" i="17"/>
  <c r="AC20"/>
  <c r="AC19"/>
  <c r="AC21" s="1"/>
  <c r="Q22"/>
  <c r="Q20"/>
  <c r="Q19"/>
  <c r="Q21" s="1"/>
  <c r="AC58"/>
  <c r="AC56"/>
  <c r="AC55"/>
  <c r="AC57" s="1"/>
  <c r="Q61"/>
  <c r="Q58"/>
  <c r="Q56"/>
  <c r="Q55"/>
  <c r="Q57" s="1"/>
  <c r="P63"/>
  <c r="P62"/>
  <c r="P64" s="1"/>
  <c r="V21" i="18"/>
  <c r="V21" i="2"/>
  <c r="V21" i="10"/>
  <c r="V21" i="8"/>
  <c r="V21" i="6"/>
  <c r="V21" i="4"/>
  <c r="V21" i="15"/>
  <c r="V21" i="14"/>
  <c r="V21" i="26"/>
  <c r="V21" i="20"/>
  <c r="V21" i="24"/>
  <c r="V21" i="22"/>
  <c r="V57" i="26"/>
  <c r="V57" i="24"/>
  <c r="V57" i="22"/>
  <c r="V57" i="20"/>
  <c r="V57" i="18"/>
  <c r="V57" i="15"/>
  <c r="V57" i="14"/>
  <c r="V57" i="12"/>
  <c r="V57" i="10"/>
  <c r="V57" i="8"/>
  <c r="V57" i="6"/>
  <c r="V57" i="2"/>
  <c r="K58" i="26"/>
  <c r="K56"/>
  <c r="K55"/>
  <c r="K57" s="1"/>
  <c r="L53"/>
  <c r="L61" s="1"/>
  <c r="J63"/>
  <c r="J62"/>
  <c r="J64" s="1"/>
  <c r="W30"/>
  <c r="X28"/>
  <c r="K30"/>
  <c r="L28"/>
  <c r="W26"/>
  <c r="X24"/>
  <c r="K26"/>
  <c r="L24"/>
  <c r="W22"/>
  <c r="W20"/>
  <c r="W19"/>
  <c r="W21" s="1"/>
  <c r="X17"/>
  <c r="K22"/>
  <c r="K20"/>
  <c r="K19"/>
  <c r="K21" s="1"/>
  <c r="L17"/>
  <c r="W58"/>
  <c r="W56"/>
  <c r="W55"/>
  <c r="W57" s="1"/>
  <c r="X53"/>
  <c r="W30" i="25"/>
  <c r="X28"/>
  <c r="K30"/>
  <c r="L28"/>
  <c r="W26"/>
  <c r="X24"/>
  <c r="K26"/>
  <c r="L24"/>
  <c r="W22"/>
  <c r="W20"/>
  <c r="W19"/>
  <c r="W21" s="1"/>
  <c r="X17"/>
  <c r="K22"/>
  <c r="K20"/>
  <c r="K19"/>
  <c r="K21" s="1"/>
  <c r="L17"/>
  <c r="W58"/>
  <c r="W56"/>
  <c r="W55"/>
  <c r="W57" s="1"/>
  <c r="X53"/>
  <c r="K61"/>
  <c r="K58"/>
  <c r="K56"/>
  <c r="K55"/>
  <c r="K57" s="1"/>
  <c r="L53"/>
  <c r="J63"/>
  <c r="J62"/>
  <c r="J64" s="1"/>
  <c r="K58" i="24"/>
  <c r="K56"/>
  <c r="K55"/>
  <c r="K57" s="1"/>
  <c r="L53"/>
  <c r="L61" s="1"/>
  <c r="J63"/>
  <c r="J62"/>
  <c r="J64" s="1"/>
  <c r="W30"/>
  <c r="X28"/>
  <c r="K30"/>
  <c r="L28"/>
  <c r="W26"/>
  <c r="X24"/>
  <c r="K26"/>
  <c r="L24"/>
  <c r="W22"/>
  <c r="W20"/>
  <c r="W19"/>
  <c r="W21" s="1"/>
  <c r="X17"/>
  <c r="K22"/>
  <c r="K20"/>
  <c r="K19"/>
  <c r="K21" s="1"/>
  <c r="L17"/>
  <c r="W58"/>
  <c r="W56"/>
  <c r="W55"/>
  <c r="W57" s="1"/>
  <c r="X53"/>
  <c r="W30" i="23"/>
  <c r="X28"/>
  <c r="K30"/>
  <c r="L28"/>
  <c r="W26"/>
  <c r="X24"/>
  <c r="K26"/>
  <c r="L24"/>
  <c r="W22"/>
  <c r="W20"/>
  <c r="W19"/>
  <c r="W21" s="1"/>
  <c r="X17"/>
  <c r="K22"/>
  <c r="K20"/>
  <c r="K19"/>
  <c r="K21" s="1"/>
  <c r="L17"/>
  <c r="W58"/>
  <c r="W56"/>
  <c r="W55"/>
  <c r="W57" s="1"/>
  <c r="X53"/>
  <c r="K61"/>
  <c r="K58"/>
  <c r="K56"/>
  <c r="K55"/>
  <c r="K57" s="1"/>
  <c r="L53"/>
  <c r="J63"/>
  <c r="J62"/>
  <c r="J64" s="1"/>
  <c r="K58" i="22"/>
  <c r="K56"/>
  <c r="K55"/>
  <c r="K57" s="1"/>
  <c r="L53"/>
  <c r="L61" s="1"/>
  <c r="J63"/>
  <c r="J62"/>
  <c r="J64" s="1"/>
  <c r="W30"/>
  <c r="X28"/>
  <c r="K30"/>
  <c r="L28"/>
  <c r="W26"/>
  <c r="X24"/>
  <c r="K26"/>
  <c r="L24"/>
  <c r="W22"/>
  <c r="W20"/>
  <c r="W19"/>
  <c r="W21" s="1"/>
  <c r="X17"/>
  <c r="K22"/>
  <c r="K20"/>
  <c r="K19"/>
  <c r="K21" s="1"/>
  <c r="L17"/>
  <c r="W58"/>
  <c r="W56"/>
  <c r="W55"/>
  <c r="W57" s="1"/>
  <c r="X53"/>
  <c r="W30" i="21"/>
  <c r="X28"/>
  <c r="K30"/>
  <c r="L28"/>
  <c r="W26"/>
  <c r="X24"/>
  <c r="K26"/>
  <c r="L24"/>
  <c r="W22"/>
  <c r="W20"/>
  <c r="W19"/>
  <c r="W21" s="1"/>
  <c r="X17"/>
  <c r="K22"/>
  <c r="K20"/>
  <c r="K19"/>
  <c r="K21" s="1"/>
  <c r="L17"/>
  <c r="W58"/>
  <c r="W56"/>
  <c r="W55"/>
  <c r="W57" s="1"/>
  <c r="X53"/>
  <c r="K61"/>
  <c r="K58"/>
  <c r="K56"/>
  <c r="K55"/>
  <c r="K57" s="1"/>
  <c r="L53"/>
  <c r="J63"/>
  <c r="J62"/>
  <c r="J64" s="1"/>
  <c r="K58" i="20"/>
  <c r="K56"/>
  <c r="K55"/>
  <c r="K57" s="1"/>
  <c r="L53"/>
  <c r="L61" s="1"/>
  <c r="J63"/>
  <c r="J62"/>
  <c r="J64" s="1"/>
  <c r="W30"/>
  <c r="X28"/>
  <c r="K30"/>
  <c r="L28"/>
  <c r="W26"/>
  <c r="X24"/>
  <c r="K26"/>
  <c r="L24"/>
  <c r="W22"/>
  <c r="W20"/>
  <c r="W19"/>
  <c r="W21" s="1"/>
  <c r="X17"/>
  <c r="K22"/>
  <c r="K20"/>
  <c r="K19"/>
  <c r="K21" s="1"/>
  <c r="L17"/>
  <c r="W58"/>
  <c r="W56"/>
  <c r="W55"/>
  <c r="W57" s="1"/>
  <c r="X53"/>
  <c r="K58" i="18"/>
  <c r="K56"/>
  <c r="K55"/>
  <c r="K57" s="1"/>
  <c r="L53"/>
  <c r="L61" s="1"/>
  <c r="J63"/>
  <c r="J62"/>
  <c r="J64" s="1"/>
  <c r="W30"/>
  <c r="X28"/>
  <c r="K30"/>
  <c r="L28"/>
  <c r="W26"/>
  <c r="X24"/>
  <c r="K26"/>
  <c r="L24"/>
  <c r="W22"/>
  <c r="W20"/>
  <c r="W19"/>
  <c r="W21" s="1"/>
  <c r="X17"/>
  <c r="K22"/>
  <c r="K20"/>
  <c r="K19"/>
  <c r="K21" s="1"/>
  <c r="L17"/>
  <c r="W58"/>
  <c r="W56"/>
  <c r="W55"/>
  <c r="W57" s="1"/>
  <c r="X53"/>
  <c r="W30" i="16"/>
  <c r="X28"/>
  <c r="K30"/>
  <c r="L28"/>
  <c r="W26"/>
  <c r="X24"/>
  <c r="K26"/>
  <c r="L24"/>
  <c r="W22"/>
  <c r="W20"/>
  <c r="W19"/>
  <c r="W21" s="1"/>
  <c r="X17"/>
  <c r="K22"/>
  <c r="K20"/>
  <c r="K19"/>
  <c r="K21" s="1"/>
  <c r="L17"/>
  <c r="W58"/>
  <c r="W56"/>
  <c r="W55"/>
  <c r="W57" s="1"/>
  <c r="X53"/>
  <c r="K61"/>
  <c r="K58"/>
  <c r="K56"/>
  <c r="K55"/>
  <c r="K57" s="1"/>
  <c r="L53"/>
  <c r="J63"/>
  <c r="J62"/>
  <c r="J64" s="1"/>
  <c r="K58" i="15"/>
  <c r="K56"/>
  <c r="K55"/>
  <c r="K57" s="1"/>
  <c r="L53"/>
  <c r="L61" s="1"/>
  <c r="J63"/>
  <c r="J62"/>
  <c r="J64" s="1"/>
  <c r="W30"/>
  <c r="X28"/>
  <c r="K30"/>
  <c r="L28"/>
  <c r="W26"/>
  <c r="X24"/>
  <c r="K26"/>
  <c r="L24"/>
  <c r="W22"/>
  <c r="W20"/>
  <c r="W19"/>
  <c r="W21" s="1"/>
  <c r="X17"/>
  <c r="K22"/>
  <c r="K20"/>
  <c r="K19"/>
  <c r="K21" s="1"/>
  <c r="L17"/>
  <c r="W58"/>
  <c r="W56"/>
  <c r="W55"/>
  <c r="W57" s="1"/>
  <c r="X53"/>
  <c r="K58" i="14"/>
  <c r="K56"/>
  <c r="K55"/>
  <c r="K57" s="1"/>
  <c r="L53"/>
  <c r="L61" s="1"/>
  <c r="J63"/>
  <c r="J62"/>
  <c r="J64" s="1"/>
  <c r="W30"/>
  <c r="X28"/>
  <c r="K30"/>
  <c r="L28"/>
  <c r="W26"/>
  <c r="X24"/>
  <c r="K26"/>
  <c r="L24"/>
  <c r="W22"/>
  <c r="W20"/>
  <c r="W19"/>
  <c r="W21" s="1"/>
  <c r="X17"/>
  <c r="K22"/>
  <c r="K20"/>
  <c r="K19"/>
  <c r="K21" s="1"/>
  <c r="L17"/>
  <c r="W58"/>
  <c r="W56"/>
  <c r="W55"/>
  <c r="W57" s="1"/>
  <c r="X53"/>
  <c r="W30" i="13"/>
  <c r="X28"/>
  <c r="K30"/>
  <c r="L28"/>
  <c r="W26"/>
  <c r="X24"/>
  <c r="K26"/>
  <c r="L24"/>
  <c r="W22"/>
  <c r="W20"/>
  <c r="W19"/>
  <c r="W21" s="1"/>
  <c r="X17"/>
  <c r="K22"/>
  <c r="K20"/>
  <c r="K19"/>
  <c r="K21" s="1"/>
  <c r="L17"/>
  <c r="W58"/>
  <c r="W56"/>
  <c r="W55"/>
  <c r="W57" s="1"/>
  <c r="X53"/>
  <c r="K61"/>
  <c r="K58"/>
  <c r="K56"/>
  <c r="K55"/>
  <c r="K57" s="1"/>
  <c r="L53"/>
  <c r="J63"/>
  <c r="J62"/>
  <c r="J64" s="1"/>
  <c r="K61" i="12"/>
  <c r="K58"/>
  <c r="K56"/>
  <c r="K55"/>
  <c r="K57" s="1"/>
  <c r="L53"/>
  <c r="J63"/>
  <c r="J62"/>
  <c r="J64" s="1"/>
  <c r="W30"/>
  <c r="X28"/>
  <c r="K30"/>
  <c r="L28"/>
  <c r="W26"/>
  <c r="X24"/>
  <c r="K26"/>
  <c r="L24"/>
  <c r="W22"/>
  <c r="W20"/>
  <c r="W19"/>
  <c r="W21" s="1"/>
  <c r="X17"/>
  <c r="K22"/>
  <c r="K20"/>
  <c r="K19"/>
  <c r="K21" s="1"/>
  <c r="L17"/>
  <c r="W58"/>
  <c r="W56"/>
  <c r="W55"/>
  <c r="W57" s="1"/>
  <c r="X53"/>
  <c r="W30" i="11"/>
  <c r="X28"/>
  <c r="K30"/>
  <c r="L28"/>
  <c r="W26"/>
  <c r="X24"/>
  <c r="K26"/>
  <c r="L24"/>
  <c r="W22"/>
  <c r="W20"/>
  <c r="W19"/>
  <c r="W21" s="1"/>
  <c r="X17"/>
  <c r="K22"/>
  <c r="K20"/>
  <c r="K19"/>
  <c r="K21" s="1"/>
  <c r="L17"/>
  <c r="W58"/>
  <c r="W56"/>
  <c r="W55"/>
  <c r="W57" s="1"/>
  <c r="X53"/>
  <c r="K61"/>
  <c r="K58"/>
  <c r="K56"/>
  <c r="K55"/>
  <c r="K57" s="1"/>
  <c r="L53"/>
  <c r="J63"/>
  <c r="J62"/>
  <c r="J64" s="1"/>
  <c r="K58" i="10"/>
  <c r="K56"/>
  <c r="K55"/>
  <c r="K57" s="1"/>
  <c r="L53"/>
  <c r="L61" s="1"/>
  <c r="J63"/>
  <c r="J62"/>
  <c r="J64" s="1"/>
  <c r="W30"/>
  <c r="X28"/>
  <c r="K30"/>
  <c r="L28"/>
  <c r="W26"/>
  <c r="X24"/>
  <c r="K26"/>
  <c r="L24"/>
  <c r="W22"/>
  <c r="W20"/>
  <c r="W19"/>
  <c r="W21" s="1"/>
  <c r="X17"/>
  <c r="K22"/>
  <c r="K20"/>
  <c r="K19"/>
  <c r="K21" s="1"/>
  <c r="L17"/>
  <c r="W58"/>
  <c r="W56"/>
  <c r="W55"/>
  <c r="W57" s="1"/>
  <c r="X53"/>
  <c r="W30" i="9"/>
  <c r="X28"/>
  <c r="K30"/>
  <c r="L28"/>
  <c r="W26"/>
  <c r="X24"/>
  <c r="K26"/>
  <c r="L24"/>
  <c r="W22"/>
  <c r="W20"/>
  <c r="W19"/>
  <c r="W21" s="1"/>
  <c r="X17"/>
  <c r="K22"/>
  <c r="K20"/>
  <c r="K19"/>
  <c r="K21" s="1"/>
  <c r="L17"/>
  <c r="W58"/>
  <c r="W56"/>
  <c r="W55"/>
  <c r="W57" s="1"/>
  <c r="X53"/>
  <c r="K61"/>
  <c r="K58"/>
  <c r="K56"/>
  <c r="K55"/>
  <c r="K57" s="1"/>
  <c r="L53"/>
  <c r="J63"/>
  <c r="J62"/>
  <c r="J64" s="1"/>
  <c r="K58" i="8"/>
  <c r="K56"/>
  <c r="K55"/>
  <c r="K57" s="1"/>
  <c r="L53"/>
  <c r="L61" s="1"/>
  <c r="J63"/>
  <c r="J62"/>
  <c r="J64" s="1"/>
  <c r="W30"/>
  <c r="X28"/>
  <c r="K30"/>
  <c r="L28"/>
  <c r="W26"/>
  <c r="X24"/>
  <c r="K26"/>
  <c r="L24"/>
  <c r="W22"/>
  <c r="W20"/>
  <c r="W19"/>
  <c r="W21" s="1"/>
  <c r="X17"/>
  <c r="K22"/>
  <c r="K20"/>
  <c r="K19"/>
  <c r="K21" s="1"/>
  <c r="L17"/>
  <c r="W58"/>
  <c r="W56"/>
  <c r="W55"/>
  <c r="W57" s="1"/>
  <c r="X53"/>
  <c r="W30" i="7"/>
  <c r="X28"/>
  <c r="K30"/>
  <c r="L28"/>
  <c r="W26"/>
  <c r="X24"/>
  <c r="K26"/>
  <c r="L24"/>
  <c r="W22"/>
  <c r="W20"/>
  <c r="W19"/>
  <c r="W21" s="1"/>
  <c r="X17"/>
  <c r="K22"/>
  <c r="K20"/>
  <c r="K19"/>
  <c r="K21" s="1"/>
  <c r="L17"/>
  <c r="W58"/>
  <c r="W56"/>
  <c r="W55"/>
  <c r="W57" s="1"/>
  <c r="X53"/>
  <c r="K61"/>
  <c r="K58"/>
  <c r="K56"/>
  <c r="K55"/>
  <c r="K57" s="1"/>
  <c r="L53"/>
  <c r="J63"/>
  <c r="J62"/>
  <c r="J64" s="1"/>
  <c r="K58" i="6"/>
  <c r="K56"/>
  <c r="K55"/>
  <c r="K57" s="1"/>
  <c r="L53"/>
  <c r="L61" s="1"/>
  <c r="J63"/>
  <c r="J62"/>
  <c r="J64" s="1"/>
  <c r="W30"/>
  <c r="X28"/>
  <c r="K30"/>
  <c r="L28"/>
  <c r="W26"/>
  <c r="X24"/>
  <c r="K26"/>
  <c r="L24"/>
  <c r="W22"/>
  <c r="W20"/>
  <c r="W19"/>
  <c r="W21" s="1"/>
  <c r="X17"/>
  <c r="K22"/>
  <c r="K20"/>
  <c r="K19"/>
  <c r="K21" s="1"/>
  <c r="L17"/>
  <c r="W58"/>
  <c r="W56"/>
  <c r="W55"/>
  <c r="W57" s="1"/>
  <c r="X53"/>
  <c r="W30" i="5"/>
  <c r="X28"/>
  <c r="K30"/>
  <c r="L28"/>
  <c r="W26"/>
  <c r="X24"/>
  <c r="K26"/>
  <c r="L24"/>
  <c r="W22"/>
  <c r="W20"/>
  <c r="W19"/>
  <c r="W21" s="1"/>
  <c r="X17"/>
  <c r="K22"/>
  <c r="K20"/>
  <c r="K19"/>
  <c r="K21" s="1"/>
  <c r="L17"/>
  <c r="W58"/>
  <c r="W56"/>
  <c r="W55"/>
  <c r="W57" s="1"/>
  <c r="X53"/>
  <c r="K61"/>
  <c r="K58"/>
  <c r="K56"/>
  <c r="K55"/>
  <c r="K57" s="1"/>
  <c r="L53"/>
  <c r="J63"/>
  <c r="J62"/>
  <c r="J64" s="1"/>
  <c r="K58" i="4"/>
  <c r="K56"/>
  <c r="K55"/>
  <c r="K57" s="1"/>
  <c r="J63"/>
  <c r="J62"/>
  <c r="J64" s="1"/>
  <c r="W30"/>
  <c r="X28"/>
  <c r="K30"/>
  <c r="L28"/>
  <c r="W26"/>
  <c r="X24"/>
  <c r="K26"/>
  <c r="L24"/>
  <c r="W22"/>
  <c r="W20"/>
  <c r="W19"/>
  <c r="W21" s="1"/>
  <c r="X17"/>
  <c r="K22"/>
  <c r="K20"/>
  <c r="K19"/>
  <c r="K21" s="1"/>
  <c r="L17"/>
  <c r="W58"/>
  <c r="W56"/>
  <c r="W55"/>
  <c r="W57" s="1"/>
  <c r="W30" i="3"/>
  <c r="X28"/>
  <c r="K30"/>
  <c r="L28"/>
  <c r="W26"/>
  <c r="X24"/>
  <c r="K26"/>
  <c r="L24"/>
  <c r="W22"/>
  <c r="W20"/>
  <c r="W19"/>
  <c r="W21" s="1"/>
  <c r="X17"/>
  <c r="K22"/>
  <c r="K20"/>
  <c r="K19"/>
  <c r="K21" s="1"/>
  <c r="L17"/>
  <c r="W58"/>
  <c r="W56"/>
  <c r="W55"/>
  <c r="W57" s="1"/>
  <c r="X53"/>
  <c r="K61"/>
  <c r="K58"/>
  <c r="K56"/>
  <c r="K55"/>
  <c r="K57" s="1"/>
  <c r="L53"/>
  <c r="J63"/>
  <c r="J62"/>
  <c r="J64" s="1"/>
  <c r="K58" i="2"/>
  <c r="K56"/>
  <c r="K55"/>
  <c r="K57" s="1"/>
  <c r="L53"/>
  <c r="L61" s="1"/>
  <c r="J63"/>
  <c r="J62"/>
  <c r="J64" s="1"/>
  <c r="W30"/>
  <c r="X28"/>
  <c r="K30"/>
  <c r="L28"/>
  <c r="W26"/>
  <c r="X24"/>
  <c r="K26"/>
  <c r="L24"/>
  <c r="W22"/>
  <c r="W20"/>
  <c r="W19"/>
  <c r="W21" s="1"/>
  <c r="X17"/>
  <c r="K22"/>
  <c r="K20"/>
  <c r="K19"/>
  <c r="K21" s="1"/>
  <c r="L17"/>
  <c r="W58"/>
  <c r="W56"/>
  <c r="W55"/>
  <c r="W57" s="1"/>
  <c r="X53"/>
  <c r="W30" i="1"/>
  <c r="X28"/>
  <c r="K30"/>
  <c r="L28"/>
  <c r="W26"/>
  <c r="X24"/>
  <c r="K26"/>
  <c r="L24"/>
  <c r="W22"/>
  <c r="W20"/>
  <c r="W19"/>
  <c r="W21" s="1"/>
  <c r="X17"/>
  <c r="K22"/>
  <c r="K20"/>
  <c r="K19"/>
  <c r="K21" s="1"/>
  <c r="L17"/>
  <c r="W58"/>
  <c r="W56"/>
  <c r="W55"/>
  <c r="W57" s="1"/>
  <c r="X53"/>
  <c r="K61"/>
  <c r="K58"/>
  <c r="K56"/>
  <c r="K55"/>
  <c r="K57" s="1"/>
  <c r="L53"/>
  <c r="J63"/>
  <c r="J62"/>
  <c r="J64" s="1"/>
  <c r="T61" i="4" l="1"/>
  <c r="S63"/>
  <c r="S62"/>
  <c r="S64" s="1"/>
  <c r="Q63" i="17"/>
  <c r="Q62"/>
  <c r="Q64" s="1"/>
  <c r="R61"/>
  <c r="X58" i="26"/>
  <c r="X56"/>
  <c r="X55"/>
  <c r="X57" s="1"/>
  <c r="Y53"/>
  <c r="L22"/>
  <c r="L20"/>
  <c r="L19"/>
  <c r="L21" s="1"/>
  <c r="M17"/>
  <c r="X22"/>
  <c r="X20"/>
  <c r="X19"/>
  <c r="X21" s="1"/>
  <c r="Y17"/>
  <c r="L26"/>
  <c r="M24"/>
  <c r="X26"/>
  <c r="Y24"/>
  <c r="L30"/>
  <c r="M28"/>
  <c r="X30"/>
  <c r="Y28"/>
  <c r="L58"/>
  <c r="L56"/>
  <c r="L55"/>
  <c r="L57" s="1"/>
  <c r="M53"/>
  <c r="M61" s="1"/>
  <c r="K63"/>
  <c r="K62"/>
  <c r="K64" s="1"/>
  <c r="L61" i="25"/>
  <c r="L58"/>
  <c r="L56"/>
  <c r="L55"/>
  <c r="M53"/>
  <c r="K63"/>
  <c r="K62"/>
  <c r="K64" s="1"/>
  <c r="X58"/>
  <c r="X56"/>
  <c r="X55"/>
  <c r="X57" s="1"/>
  <c r="Y53"/>
  <c r="L22"/>
  <c r="L20"/>
  <c r="L19"/>
  <c r="M17"/>
  <c r="X22"/>
  <c r="X20"/>
  <c r="X19"/>
  <c r="X21" s="1"/>
  <c r="Y17"/>
  <c r="L26"/>
  <c r="M24"/>
  <c r="X26"/>
  <c r="Y24"/>
  <c r="L30"/>
  <c r="M28"/>
  <c r="X30"/>
  <c r="Y28"/>
  <c r="X58" i="24"/>
  <c r="X56"/>
  <c r="X55"/>
  <c r="X57" s="1"/>
  <c r="Y53"/>
  <c r="L22"/>
  <c r="L20"/>
  <c r="L19"/>
  <c r="L21" s="1"/>
  <c r="M17"/>
  <c r="X22"/>
  <c r="X20"/>
  <c r="X19"/>
  <c r="X21" s="1"/>
  <c r="Y17"/>
  <c r="L26"/>
  <c r="M24"/>
  <c r="X26"/>
  <c r="Y24"/>
  <c r="L30"/>
  <c r="M28"/>
  <c r="X30"/>
  <c r="Y28"/>
  <c r="L58"/>
  <c r="L56"/>
  <c r="L55"/>
  <c r="L57" s="1"/>
  <c r="M53"/>
  <c r="M61" s="1"/>
  <c r="K63"/>
  <c r="K62"/>
  <c r="K64" s="1"/>
  <c r="L61" i="23"/>
  <c r="L58"/>
  <c r="L56"/>
  <c r="L55"/>
  <c r="M53"/>
  <c r="K63"/>
  <c r="K62"/>
  <c r="K64" s="1"/>
  <c r="X58"/>
  <c r="X56"/>
  <c r="X55"/>
  <c r="X57" s="1"/>
  <c r="Y53"/>
  <c r="L22"/>
  <c r="L20"/>
  <c r="L19"/>
  <c r="M17"/>
  <c r="X22"/>
  <c r="X20"/>
  <c r="X19"/>
  <c r="X21" s="1"/>
  <c r="Y17"/>
  <c r="L26"/>
  <c r="M24"/>
  <c r="X26"/>
  <c r="Y24"/>
  <c r="L30"/>
  <c r="M28"/>
  <c r="X30"/>
  <c r="Y28"/>
  <c r="X58" i="22"/>
  <c r="X56"/>
  <c r="X55"/>
  <c r="X57" s="1"/>
  <c r="Y53"/>
  <c r="L22"/>
  <c r="L20"/>
  <c r="L19"/>
  <c r="L21" s="1"/>
  <c r="M17"/>
  <c r="X22"/>
  <c r="X20"/>
  <c r="X19"/>
  <c r="X21" s="1"/>
  <c r="Y17"/>
  <c r="L26"/>
  <c r="M24"/>
  <c r="X26"/>
  <c r="Y24"/>
  <c r="L30"/>
  <c r="M28"/>
  <c r="X30"/>
  <c r="Y28"/>
  <c r="L58"/>
  <c r="L56"/>
  <c r="L55"/>
  <c r="L57" s="1"/>
  <c r="M53"/>
  <c r="M61" s="1"/>
  <c r="K63"/>
  <c r="K62"/>
  <c r="K64" s="1"/>
  <c r="L61" i="21"/>
  <c r="L58"/>
  <c r="L56"/>
  <c r="L55"/>
  <c r="M53"/>
  <c r="K63"/>
  <c r="K62"/>
  <c r="K64" s="1"/>
  <c r="X58"/>
  <c r="X56"/>
  <c r="X55"/>
  <c r="X57" s="1"/>
  <c r="Y53"/>
  <c r="L22"/>
  <c r="L20"/>
  <c r="L19"/>
  <c r="M17"/>
  <c r="X22"/>
  <c r="X20"/>
  <c r="X19"/>
  <c r="X21" s="1"/>
  <c r="Y17"/>
  <c r="L26"/>
  <c r="M24"/>
  <c r="X26"/>
  <c r="Y24"/>
  <c r="L30"/>
  <c r="M28"/>
  <c r="X30"/>
  <c r="Y28"/>
  <c r="X58" i="20"/>
  <c r="X56"/>
  <c r="X55"/>
  <c r="X57" s="1"/>
  <c r="Y53"/>
  <c r="L22"/>
  <c r="L20"/>
  <c r="L19"/>
  <c r="L21" s="1"/>
  <c r="M17"/>
  <c r="X22"/>
  <c r="X20"/>
  <c r="X19"/>
  <c r="X21" s="1"/>
  <c r="Y17"/>
  <c r="L26"/>
  <c r="M24"/>
  <c r="X26"/>
  <c r="Y24"/>
  <c r="L30"/>
  <c r="M28"/>
  <c r="X30"/>
  <c r="Y28"/>
  <c r="L58"/>
  <c r="L56"/>
  <c r="L55"/>
  <c r="L57" s="1"/>
  <c r="M53"/>
  <c r="M61" s="1"/>
  <c r="K63"/>
  <c r="K62"/>
  <c r="K64" s="1"/>
  <c r="B58" i="17"/>
  <c r="B56"/>
  <c r="B53"/>
  <c r="B22"/>
  <c r="B20"/>
  <c r="B17"/>
  <c r="B26"/>
  <c r="B24"/>
  <c r="B30"/>
  <c r="B28"/>
  <c r="X58" i="18"/>
  <c r="X56"/>
  <c r="X55"/>
  <c r="X57" s="1"/>
  <c r="Y53"/>
  <c r="L22"/>
  <c r="L20"/>
  <c r="L19"/>
  <c r="L21" s="1"/>
  <c r="M17"/>
  <c r="X22"/>
  <c r="X20"/>
  <c r="X19"/>
  <c r="X21" s="1"/>
  <c r="Y17"/>
  <c r="L26"/>
  <c r="M24"/>
  <c r="X26"/>
  <c r="Y24"/>
  <c r="L30"/>
  <c r="M28"/>
  <c r="X30"/>
  <c r="Y28"/>
  <c r="L58"/>
  <c r="L56"/>
  <c r="L55"/>
  <c r="L57" s="1"/>
  <c r="M53"/>
  <c r="M61" s="1"/>
  <c r="K63"/>
  <c r="K62"/>
  <c r="K64" s="1"/>
  <c r="L61" i="16"/>
  <c r="L58"/>
  <c r="L56"/>
  <c r="L55"/>
  <c r="M53"/>
  <c r="K63"/>
  <c r="K62"/>
  <c r="K64" s="1"/>
  <c r="X58"/>
  <c r="X56"/>
  <c r="X55"/>
  <c r="X57" s="1"/>
  <c r="Y53"/>
  <c r="L22"/>
  <c r="L20"/>
  <c r="L19"/>
  <c r="M17"/>
  <c r="X22"/>
  <c r="X20"/>
  <c r="X19"/>
  <c r="X21" s="1"/>
  <c r="Y17"/>
  <c r="L26"/>
  <c r="M24"/>
  <c r="X26"/>
  <c r="Y24"/>
  <c r="L30"/>
  <c r="M28"/>
  <c r="X30"/>
  <c r="Y28"/>
  <c r="X58" i="15"/>
  <c r="X56"/>
  <c r="X55"/>
  <c r="X57" s="1"/>
  <c r="Y53"/>
  <c r="L22"/>
  <c r="L20"/>
  <c r="L19"/>
  <c r="L21" s="1"/>
  <c r="M17"/>
  <c r="X22"/>
  <c r="X20"/>
  <c r="X19"/>
  <c r="X21" s="1"/>
  <c r="Y17"/>
  <c r="L26"/>
  <c r="M24"/>
  <c r="X26"/>
  <c r="Y24"/>
  <c r="L30"/>
  <c r="M28"/>
  <c r="X30"/>
  <c r="Y28"/>
  <c r="L58"/>
  <c r="L56"/>
  <c r="L55"/>
  <c r="L57" s="1"/>
  <c r="M53"/>
  <c r="M61" s="1"/>
  <c r="K63"/>
  <c r="K62"/>
  <c r="K64" s="1"/>
  <c r="X58" i="14"/>
  <c r="X56"/>
  <c r="X55"/>
  <c r="X57" s="1"/>
  <c r="Y53"/>
  <c r="L22"/>
  <c r="L20"/>
  <c r="L19"/>
  <c r="L21" s="1"/>
  <c r="M17"/>
  <c r="X22"/>
  <c r="X20"/>
  <c r="X19"/>
  <c r="X21" s="1"/>
  <c r="Y17"/>
  <c r="L26"/>
  <c r="M24"/>
  <c r="X26"/>
  <c r="Y24"/>
  <c r="L30"/>
  <c r="M28"/>
  <c r="X30"/>
  <c r="Y28"/>
  <c r="L58"/>
  <c r="L56"/>
  <c r="L55"/>
  <c r="L57" s="1"/>
  <c r="M53"/>
  <c r="M61" s="1"/>
  <c r="K63"/>
  <c r="K62"/>
  <c r="K64" s="1"/>
  <c r="L61" i="13"/>
  <c r="L58"/>
  <c r="L56"/>
  <c r="L55"/>
  <c r="M53"/>
  <c r="K63"/>
  <c r="K62"/>
  <c r="K64" s="1"/>
  <c r="X58"/>
  <c r="X56"/>
  <c r="X55"/>
  <c r="X57" s="1"/>
  <c r="Y53"/>
  <c r="L22"/>
  <c r="L20"/>
  <c r="L19"/>
  <c r="M17"/>
  <c r="X22"/>
  <c r="X20"/>
  <c r="X19"/>
  <c r="X21" s="1"/>
  <c r="Y17"/>
  <c r="L26"/>
  <c r="M24"/>
  <c r="X26"/>
  <c r="Y24"/>
  <c r="L30"/>
  <c r="M28"/>
  <c r="X30"/>
  <c r="Y28"/>
  <c r="X58" i="12"/>
  <c r="X56"/>
  <c r="X55"/>
  <c r="X57" s="1"/>
  <c r="Y53"/>
  <c r="L22"/>
  <c r="L20"/>
  <c r="L19"/>
  <c r="L21" s="1"/>
  <c r="M17"/>
  <c r="X22"/>
  <c r="X20"/>
  <c r="X19"/>
  <c r="X21" s="1"/>
  <c r="Y17"/>
  <c r="L26"/>
  <c r="M24"/>
  <c r="X26"/>
  <c r="Y24"/>
  <c r="L30"/>
  <c r="M28"/>
  <c r="X30"/>
  <c r="Y28"/>
  <c r="L61"/>
  <c r="L58"/>
  <c r="L56"/>
  <c r="L55"/>
  <c r="L57" s="1"/>
  <c r="M53"/>
  <c r="K63"/>
  <c r="K62"/>
  <c r="K64" s="1"/>
  <c r="L61" i="11"/>
  <c r="L58"/>
  <c r="L56"/>
  <c r="L55"/>
  <c r="M53"/>
  <c r="K63"/>
  <c r="K62"/>
  <c r="K64" s="1"/>
  <c r="X58"/>
  <c r="X56"/>
  <c r="X55"/>
  <c r="X57" s="1"/>
  <c r="Y53"/>
  <c r="L22"/>
  <c r="L20"/>
  <c r="L19"/>
  <c r="M17"/>
  <c r="X22"/>
  <c r="X20"/>
  <c r="X19"/>
  <c r="X21" s="1"/>
  <c r="Y17"/>
  <c r="L26"/>
  <c r="M24"/>
  <c r="X26"/>
  <c r="Y24"/>
  <c r="L30"/>
  <c r="M28"/>
  <c r="X30"/>
  <c r="Y28"/>
  <c r="X58" i="10"/>
  <c r="X56"/>
  <c r="X55"/>
  <c r="X57" s="1"/>
  <c r="Y53"/>
  <c r="L22"/>
  <c r="L20"/>
  <c r="L19"/>
  <c r="L21" s="1"/>
  <c r="M17"/>
  <c r="X22"/>
  <c r="X20"/>
  <c r="X19"/>
  <c r="X21" s="1"/>
  <c r="Y17"/>
  <c r="L26"/>
  <c r="M24"/>
  <c r="X26"/>
  <c r="Y24"/>
  <c r="L30"/>
  <c r="M28"/>
  <c r="X30"/>
  <c r="Y28"/>
  <c r="L58"/>
  <c r="L56"/>
  <c r="L55"/>
  <c r="L57" s="1"/>
  <c r="M53"/>
  <c r="M61" s="1"/>
  <c r="K63"/>
  <c r="K62"/>
  <c r="K64" s="1"/>
  <c r="L61" i="9"/>
  <c r="L58"/>
  <c r="L56"/>
  <c r="L55"/>
  <c r="K63"/>
  <c r="K62"/>
  <c r="K64" s="1"/>
  <c r="X58"/>
  <c r="X56"/>
  <c r="X55"/>
  <c r="X57" s="1"/>
  <c r="Y53"/>
  <c r="L22"/>
  <c r="L20"/>
  <c r="L19"/>
  <c r="M17"/>
  <c r="X22"/>
  <c r="X20"/>
  <c r="X19"/>
  <c r="X21" s="1"/>
  <c r="Y17"/>
  <c r="L26"/>
  <c r="M24"/>
  <c r="X26"/>
  <c r="Y24"/>
  <c r="L30"/>
  <c r="M28"/>
  <c r="X30"/>
  <c r="Y28"/>
  <c r="X58" i="8"/>
  <c r="X56"/>
  <c r="X55"/>
  <c r="X57" s="1"/>
  <c r="Y53"/>
  <c r="L22"/>
  <c r="L20"/>
  <c r="L19"/>
  <c r="L21" s="1"/>
  <c r="M17"/>
  <c r="X22"/>
  <c r="X20"/>
  <c r="X19"/>
  <c r="X21" s="1"/>
  <c r="Y17"/>
  <c r="L26"/>
  <c r="M24"/>
  <c r="X26"/>
  <c r="Y24"/>
  <c r="L30"/>
  <c r="M28"/>
  <c r="X30"/>
  <c r="Y28"/>
  <c r="L58"/>
  <c r="L56"/>
  <c r="L55"/>
  <c r="L57" s="1"/>
  <c r="M53"/>
  <c r="M61" s="1"/>
  <c r="K63"/>
  <c r="K62"/>
  <c r="K64" s="1"/>
  <c r="L61" i="7"/>
  <c r="L58"/>
  <c r="L56"/>
  <c r="L55"/>
  <c r="M53"/>
  <c r="K63"/>
  <c r="K62"/>
  <c r="K64" s="1"/>
  <c r="X58"/>
  <c r="X56"/>
  <c r="X55"/>
  <c r="X57" s="1"/>
  <c r="Y53"/>
  <c r="L22"/>
  <c r="L20"/>
  <c r="L19"/>
  <c r="M17"/>
  <c r="X22"/>
  <c r="X20"/>
  <c r="X19"/>
  <c r="X21" s="1"/>
  <c r="Y17"/>
  <c r="L26"/>
  <c r="M24"/>
  <c r="X26"/>
  <c r="Y24"/>
  <c r="L30"/>
  <c r="M28"/>
  <c r="X30"/>
  <c r="Y28"/>
  <c r="X58" i="6"/>
  <c r="X56"/>
  <c r="X55"/>
  <c r="X57" s="1"/>
  <c r="Y53"/>
  <c r="L22"/>
  <c r="L20"/>
  <c r="L19"/>
  <c r="L21" s="1"/>
  <c r="M17"/>
  <c r="X22"/>
  <c r="X20"/>
  <c r="X19"/>
  <c r="X21" s="1"/>
  <c r="Y17"/>
  <c r="L26"/>
  <c r="M24"/>
  <c r="X26"/>
  <c r="Y24"/>
  <c r="L30"/>
  <c r="M28"/>
  <c r="X30"/>
  <c r="Y28"/>
  <c r="L58"/>
  <c r="L56"/>
  <c r="L55"/>
  <c r="L57" s="1"/>
  <c r="M53"/>
  <c r="M61" s="1"/>
  <c r="K63"/>
  <c r="K62"/>
  <c r="K64" s="1"/>
  <c r="L61" i="5"/>
  <c r="L58"/>
  <c r="L56"/>
  <c r="L55"/>
  <c r="M53"/>
  <c r="K63"/>
  <c r="K62"/>
  <c r="K64" s="1"/>
  <c r="X58"/>
  <c r="X56"/>
  <c r="X55"/>
  <c r="X57" s="1"/>
  <c r="Y53"/>
  <c r="L22"/>
  <c r="L20"/>
  <c r="L19"/>
  <c r="M17"/>
  <c r="X22"/>
  <c r="X20"/>
  <c r="X19"/>
  <c r="X21" s="1"/>
  <c r="Y17"/>
  <c r="L26"/>
  <c r="M24"/>
  <c r="X26"/>
  <c r="Y24"/>
  <c r="L30"/>
  <c r="M28"/>
  <c r="X30"/>
  <c r="Y28"/>
  <c r="X58" i="4"/>
  <c r="X56"/>
  <c r="X55"/>
  <c r="X57" s="1"/>
  <c r="L22"/>
  <c r="L20"/>
  <c r="L19"/>
  <c r="L21" s="1"/>
  <c r="M17"/>
  <c r="X22"/>
  <c r="X20"/>
  <c r="X19"/>
  <c r="X21" s="1"/>
  <c r="Y17"/>
  <c r="L26"/>
  <c r="M24"/>
  <c r="X26"/>
  <c r="Y24"/>
  <c r="L30"/>
  <c r="M28"/>
  <c r="X30"/>
  <c r="Y28"/>
  <c r="L58"/>
  <c r="L56"/>
  <c r="L55"/>
  <c r="L57" s="1"/>
  <c r="K63"/>
  <c r="K62"/>
  <c r="K64" s="1"/>
  <c r="L61" i="3"/>
  <c r="L58"/>
  <c r="L56"/>
  <c r="L55"/>
  <c r="M53"/>
  <c r="K63"/>
  <c r="K62"/>
  <c r="K64" s="1"/>
  <c r="X58"/>
  <c r="X56"/>
  <c r="X55"/>
  <c r="X57" s="1"/>
  <c r="Y53"/>
  <c r="L22"/>
  <c r="L20"/>
  <c r="L19"/>
  <c r="M17"/>
  <c r="X22"/>
  <c r="X20"/>
  <c r="X19"/>
  <c r="X21" s="1"/>
  <c r="Y17"/>
  <c r="L26"/>
  <c r="M24"/>
  <c r="X26"/>
  <c r="Y24"/>
  <c r="L30"/>
  <c r="M28"/>
  <c r="X30"/>
  <c r="Y28"/>
  <c r="X58" i="2"/>
  <c r="X56"/>
  <c r="X55"/>
  <c r="X57" s="1"/>
  <c r="Y53"/>
  <c r="L22"/>
  <c r="L20"/>
  <c r="L19"/>
  <c r="L21" s="1"/>
  <c r="M17"/>
  <c r="X22"/>
  <c r="X20"/>
  <c r="X19"/>
  <c r="X21" s="1"/>
  <c r="Y17"/>
  <c r="L26"/>
  <c r="M24"/>
  <c r="X26"/>
  <c r="Y24"/>
  <c r="L30"/>
  <c r="M28"/>
  <c r="X30"/>
  <c r="Y28"/>
  <c r="L58"/>
  <c r="L56"/>
  <c r="L55"/>
  <c r="L57" s="1"/>
  <c r="M53"/>
  <c r="M61" s="1"/>
  <c r="K63"/>
  <c r="K62"/>
  <c r="K64" s="1"/>
  <c r="L61" i="1"/>
  <c r="L58"/>
  <c r="L56"/>
  <c r="L55"/>
  <c r="M53"/>
  <c r="K63"/>
  <c r="K62"/>
  <c r="K64" s="1"/>
  <c r="X58"/>
  <c r="X56"/>
  <c r="X55"/>
  <c r="X57" s="1"/>
  <c r="Y53"/>
  <c r="L22"/>
  <c r="L20"/>
  <c r="L19"/>
  <c r="M17"/>
  <c r="X22"/>
  <c r="X20"/>
  <c r="X19"/>
  <c r="X21" s="1"/>
  <c r="Y17"/>
  <c r="L26"/>
  <c r="M24"/>
  <c r="X26"/>
  <c r="Y24"/>
  <c r="L30"/>
  <c r="M28"/>
  <c r="X30"/>
  <c r="Y28"/>
  <c r="Y22" i="16" l="1"/>
  <c r="U61" i="4"/>
  <c r="T63"/>
  <c r="T62"/>
  <c r="T64" s="1"/>
  <c r="R63" i="17"/>
  <c r="R62"/>
  <c r="R64" s="1"/>
  <c r="S61"/>
  <c r="M58" i="26"/>
  <c r="M56"/>
  <c r="M55"/>
  <c r="M57" s="1"/>
  <c r="N53"/>
  <c r="N61" s="1"/>
  <c r="L63"/>
  <c r="L62"/>
  <c r="L64" s="1"/>
  <c r="Y30"/>
  <c r="Z28"/>
  <c r="M30"/>
  <c r="N28"/>
  <c r="Y26"/>
  <c r="Z24"/>
  <c r="M26"/>
  <c r="N24"/>
  <c r="Y22"/>
  <c r="Y20"/>
  <c r="Y19"/>
  <c r="Z17"/>
  <c r="M22"/>
  <c r="M20"/>
  <c r="M19"/>
  <c r="M21" s="1"/>
  <c r="N17"/>
  <c r="Y58"/>
  <c r="Y56"/>
  <c r="Y55"/>
  <c r="Z53"/>
  <c r="Y30" i="25"/>
  <c r="Z28"/>
  <c r="M30"/>
  <c r="N28"/>
  <c r="Y26"/>
  <c r="Z24"/>
  <c r="M26"/>
  <c r="N24"/>
  <c r="Y22"/>
  <c r="Y20"/>
  <c r="Y19"/>
  <c r="Y21" s="1"/>
  <c r="Z17"/>
  <c r="M22"/>
  <c r="M20"/>
  <c r="M19"/>
  <c r="M21" s="1"/>
  <c r="N17"/>
  <c r="L21"/>
  <c r="Y58"/>
  <c r="Y56"/>
  <c r="Y55"/>
  <c r="Y57" s="1"/>
  <c r="Z53"/>
  <c r="M61"/>
  <c r="M58"/>
  <c r="M56"/>
  <c r="M55"/>
  <c r="M57" s="1"/>
  <c r="N53"/>
  <c r="L57"/>
  <c r="L63"/>
  <c r="L62"/>
  <c r="M58" i="24"/>
  <c r="M56"/>
  <c r="M55"/>
  <c r="M57" s="1"/>
  <c r="N53"/>
  <c r="N61" s="1"/>
  <c r="L63"/>
  <c r="L62"/>
  <c r="L64" s="1"/>
  <c r="Y30"/>
  <c r="Z28"/>
  <c r="M30"/>
  <c r="N28"/>
  <c r="Y26"/>
  <c r="Z24"/>
  <c r="M26"/>
  <c r="N24"/>
  <c r="Y22"/>
  <c r="Y20"/>
  <c r="Y19"/>
  <c r="Z17"/>
  <c r="M22"/>
  <c r="M20"/>
  <c r="M19"/>
  <c r="M21" s="1"/>
  <c r="N17"/>
  <c r="Y58"/>
  <c r="Y56"/>
  <c r="Y55"/>
  <c r="Z53"/>
  <c r="Y30" i="23"/>
  <c r="Z28"/>
  <c r="M30"/>
  <c r="N28"/>
  <c r="Y26"/>
  <c r="Z24"/>
  <c r="M26"/>
  <c r="N24"/>
  <c r="Y22"/>
  <c r="Y20"/>
  <c r="Y19"/>
  <c r="Y21" s="1"/>
  <c r="Z17"/>
  <c r="M22"/>
  <c r="M20"/>
  <c r="M19"/>
  <c r="M21" s="1"/>
  <c r="N17"/>
  <c r="L21"/>
  <c r="Y58"/>
  <c r="Y56"/>
  <c r="Y55"/>
  <c r="Y57" s="1"/>
  <c r="Z53"/>
  <c r="M61"/>
  <c r="M58"/>
  <c r="M56"/>
  <c r="M55"/>
  <c r="M57" s="1"/>
  <c r="N53"/>
  <c r="L57"/>
  <c r="L63"/>
  <c r="L62"/>
  <c r="M58" i="22"/>
  <c r="M56"/>
  <c r="M55"/>
  <c r="M57" s="1"/>
  <c r="N53"/>
  <c r="N61" s="1"/>
  <c r="L63"/>
  <c r="L62"/>
  <c r="L64" s="1"/>
  <c r="Y30"/>
  <c r="Z28"/>
  <c r="M30"/>
  <c r="N28"/>
  <c r="Y26"/>
  <c r="Z24"/>
  <c r="M26"/>
  <c r="N24"/>
  <c r="Y22"/>
  <c r="Y20"/>
  <c r="Y19"/>
  <c r="Z17"/>
  <c r="M22"/>
  <c r="M20"/>
  <c r="M19"/>
  <c r="M21" s="1"/>
  <c r="N17"/>
  <c r="Y58"/>
  <c r="Y56"/>
  <c r="Y55"/>
  <c r="Z53"/>
  <c r="Y30" i="21"/>
  <c r="Z28"/>
  <c r="M30"/>
  <c r="N28"/>
  <c r="Y26"/>
  <c r="Z24"/>
  <c r="M26"/>
  <c r="N24"/>
  <c r="Y22"/>
  <c r="Y20"/>
  <c r="Y19"/>
  <c r="Y21" s="1"/>
  <c r="Z17"/>
  <c r="M22"/>
  <c r="M20"/>
  <c r="M19"/>
  <c r="M21" s="1"/>
  <c r="N17"/>
  <c r="L21"/>
  <c r="Y58"/>
  <c r="Y56"/>
  <c r="Y55"/>
  <c r="Y57" s="1"/>
  <c r="Z53"/>
  <c r="M61"/>
  <c r="M58"/>
  <c r="M56"/>
  <c r="M55"/>
  <c r="M57" s="1"/>
  <c r="N53"/>
  <c r="L57"/>
  <c r="L63"/>
  <c r="L62"/>
  <c r="M58" i="20"/>
  <c r="M56"/>
  <c r="M55"/>
  <c r="M57" s="1"/>
  <c r="N53"/>
  <c r="N61" s="1"/>
  <c r="L63"/>
  <c r="L62"/>
  <c r="L64" s="1"/>
  <c r="Y30"/>
  <c r="Z28"/>
  <c r="M30"/>
  <c r="N28"/>
  <c r="Y26"/>
  <c r="Z24"/>
  <c r="M26"/>
  <c r="N24"/>
  <c r="Y22"/>
  <c r="Y20"/>
  <c r="Y19"/>
  <c r="Z17"/>
  <c r="M22"/>
  <c r="M20"/>
  <c r="M19"/>
  <c r="M21" s="1"/>
  <c r="N17"/>
  <c r="Y58"/>
  <c r="Y56"/>
  <c r="Y55"/>
  <c r="Z53"/>
  <c r="B21" i="17"/>
  <c r="B19"/>
  <c r="B57"/>
  <c r="B55"/>
  <c r="M58" i="18"/>
  <c r="M56"/>
  <c r="M55"/>
  <c r="M57" s="1"/>
  <c r="N53"/>
  <c r="N61" s="1"/>
  <c r="L63"/>
  <c r="L62"/>
  <c r="L64" s="1"/>
  <c r="Y30"/>
  <c r="Z28"/>
  <c r="M30"/>
  <c r="N28"/>
  <c r="Y26"/>
  <c r="Z24"/>
  <c r="M26"/>
  <c r="N24"/>
  <c r="Y22"/>
  <c r="Y20"/>
  <c r="Y19"/>
  <c r="Z17"/>
  <c r="M22"/>
  <c r="M20"/>
  <c r="M19"/>
  <c r="M21" s="1"/>
  <c r="N17"/>
  <c r="Y58"/>
  <c r="Y56"/>
  <c r="Y55"/>
  <c r="Z53"/>
  <c r="Y30" i="16"/>
  <c r="Z28"/>
  <c r="M30"/>
  <c r="N28"/>
  <c r="Y26"/>
  <c r="Z24"/>
  <c r="M26"/>
  <c r="N24"/>
  <c r="Y20"/>
  <c r="Y19"/>
  <c r="Y21" s="1"/>
  <c r="Z17"/>
  <c r="M22"/>
  <c r="M20"/>
  <c r="M19"/>
  <c r="M21" s="1"/>
  <c r="N17"/>
  <c r="L21"/>
  <c r="Y58"/>
  <c r="Y56"/>
  <c r="Y55"/>
  <c r="Y57" s="1"/>
  <c r="Z53"/>
  <c r="M61"/>
  <c r="M58"/>
  <c r="M56"/>
  <c r="M55"/>
  <c r="M57" s="1"/>
  <c r="N53"/>
  <c r="L57"/>
  <c r="L63"/>
  <c r="L62"/>
  <c r="M58" i="15"/>
  <c r="M56"/>
  <c r="M55"/>
  <c r="M57" s="1"/>
  <c r="N53"/>
  <c r="N61" s="1"/>
  <c r="L63"/>
  <c r="L62"/>
  <c r="L64" s="1"/>
  <c r="Y30"/>
  <c r="Z28"/>
  <c r="M30"/>
  <c r="N28"/>
  <c r="Y26"/>
  <c r="Z24"/>
  <c r="M26"/>
  <c r="N24"/>
  <c r="Y22"/>
  <c r="Y20"/>
  <c r="Y19"/>
  <c r="Z17"/>
  <c r="M22"/>
  <c r="M20"/>
  <c r="M19"/>
  <c r="M21" s="1"/>
  <c r="N17"/>
  <c r="Y58"/>
  <c r="Y56"/>
  <c r="Y55"/>
  <c r="Z53"/>
  <c r="M58" i="14"/>
  <c r="M56"/>
  <c r="M55"/>
  <c r="M57" s="1"/>
  <c r="N53"/>
  <c r="N61" s="1"/>
  <c r="L63"/>
  <c r="L62"/>
  <c r="L64" s="1"/>
  <c r="Y30"/>
  <c r="Z28"/>
  <c r="M30"/>
  <c r="N28"/>
  <c r="Y26"/>
  <c r="Z24"/>
  <c r="M26"/>
  <c r="N24"/>
  <c r="Y22"/>
  <c r="Y20"/>
  <c r="Y19"/>
  <c r="Z17"/>
  <c r="M22"/>
  <c r="M20"/>
  <c r="M19"/>
  <c r="M21" s="1"/>
  <c r="N17"/>
  <c r="Y58"/>
  <c r="Y56"/>
  <c r="Y55"/>
  <c r="Z53"/>
  <c r="Y30" i="13"/>
  <c r="Z28"/>
  <c r="M30"/>
  <c r="N28"/>
  <c r="Y26"/>
  <c r="Z24"/>
  <c r="M26"/>
  <c r="N24"/>
  <c r="Y22"/>
  <c r="Y20"/>
  <c r="Y19"/>
  <c r="Y21" s="1"/>
  <c r="Z17"/>
  <c r="M22"/>
  <c r="M20"/>
  <c r="M19"/>
  <c r="M21" s="1"/>
  <c r="N17"/>
  <c r="L21"/>
  <c r="Y58"/>
  <c r="Y56"/>
  <c r="Y55"/>
  <c r="Y57" s="1"/>
  <c r="Z53"/>
  <c r="M61"/>
  <c r="M58"/>
  <c r="M56"/>
  <c r="M55"/>
  <c r="M57" s="1"/>
  <c r="N53"/>
  <c r="L57"/>
  <c r="L63"/>
  <c r="L62"/>
  <c r="M61" i="12"/>
  <c r="M58"/>
  <c r="M56"/>
  <c r="M55"/>
  <c r="M57" s="1"/>
  <c r="N53"/>
  <c r="L63"/>
  <c r="L62"/>
  <c r="L64" s="1"/>
  <c r="Y30"/>
  <c r="Z28"/>
  <c r="M30"/>
  <c r="N28"/>
  <c r="Y26"/>
  <c r="Z24"/>
  <c r="M26"/>
  <c r="N24"/>
  <c r="Y22"/>
  <c r="Y20"/>
  <c r="Y19"/>
  <c r="Y21" s="1"/>
  <c r="Z17"/>
  <c r="M22"/>
  <c r="M20"/>
  <c r="M19"/>
  <c r="M21" s="1"/>
  <c r="N17"/>
  <c r="Y58"/>
  <c r="Y56"/>
  <c r="Y55"/>
  <c r="Y57" s="1"/>
  <c r="Z53"/>
  <c r="Y30" i="11"/>
  <c r="Z28"/>
  <c r="M30"/>
  <c r="N28"/>
  <c r="Y26"/>
  <c r="Z24"/>
  <c r="M26"/>
  <c r="N24"/>
  <c r="Y22"/>
  <c r="Y20"/>
  <c r="Y19"/>
  <c r="Y21" s="1"/>
  <c r="Z17"/>
  <c r="M22"/>
  <c r="M20"/>
  <c r="M19"/>
  <c r="M21" s="1"/>
  <c r="N17"/>
  <c r="L21"/>
  <c r="Y58"/>
  <c r="Y56"/>
  <c r="Y55"/>
  <c r="Y57" s="1"/>
  <c r="Z53"/>
  <c r="M61"/>
  <c r="M58"/>
  <c r="M56"/>
  <c r="M55"/>
  <c r="M57" s="1"/>
  <c r="N53"/>
  <c r="L57"/>
  <c r="L63"/>
  <c r="L62"/>
  <c r="M58" i="10"/>
  <c r="M56"/>
  <c r="M55"/>
  <c r="M57" s="1"/>
  <c r="N53"/>
  <c r="N61" s="1"/>
  <c r="L63"/>
  <c r="L62"/>
  <c r="L64" s="1"/>
  <c r="Y30"/>
  <c r="Z28"/>
  <c r="M30"/>
  <c r="N28"/>
  <c r="Y26"/>
  <c r="Z24"/>
  <c r="M26"/>
  <c r="N24"/>
  <c r="Y22"/>
  <c r="Y20"/>
  <c r="Y19"/>
  <c r="Z17"/>
  <c r="M22"/>
  <c r="M20"/>
  <c r="M19"/>
  <c r="M21" s="1"/>
  <c r="N17"/>
  <c r="Y58"/>
  <c r="Y56"/>
  <c r="Y55"/>
  <c r="Z53"/>
  <c r="Y30" i="9"/>
  <c r="Z28"/>
  <c r="M30"/>
  <c r="N28"/>
  <c r="Y26"/>
  <c r="Z24"/>
  <c r="M26"/>
  <c r="N24"/>
  <c r="Y22"/>
  <c r="Y20"/>
  <c r="Y19"/>
  <c r="Y21" s="1"/>
  <c r="Z17"/>
  <c r="M22"/>
  <c r="M20"/>
  <c r="M19"/>
  <c r="M21" s="1"/>
  <c r="N17"/>
  <c r="L21"/>
  <c r="Y58"/>
  <c r="Y56"/>
  <c r="Y55"/>
  <c r="Y57" s="1"/>
  <c r="Z53"/>
  <c r="L57"/>
  <c r="L63"/>
  <c r="L62"/>
  <c r="M58" i="8"/>
  <c r="M56"/>
  <c r="M55"/>
  <c r="M57" s="1"/>
  <c r="N53"/>
  <c r="N61" s="1"/>
  <c r="L63"/>
  <c r="L62"/>
  <c r="L64" s="1"/>
  <c r="Y30"/>
  <c r="Z28"/>
  <c r="M30"/>
  <c r="N28"/>
  <c r="Y26"/>
  <c r="Z24"/>
  <c r="M26"/>
  <c r="N24"/>
  <c r="Y22"/>
  <c r="Y20"/>
  <c r="Y19"/>
  <c r="Z17"/>
  <c r="M22"/>
  <c r="M20"/>
  <c r="M19"/>
  <c r="M21" s="1"/>
  <c r="N17"/>
  <c r="Y58"/>
  <c r="Y56"/>
  <c r="Y55"/>
  <c r="Z53"/>
  <c r="Y30" i="7"/>
  <c r="Z28"/>
  <c r="M30"/>
  <c r="N28"/>
  <c r="Y26"/>
  <c r="Z24"/>
  <c r="M26"/>
  <c r="N24"/>
  <c r="Y22"/>
  <c r="Y20"/>
  <c r="Y19"/>
  <c r="Y21" s="1"/>
  <c r="Z17"/>
  <c r="M22"/>
  <c r="M20"/>
  <c r="M19"/>
  <c r="M21" s="1"/>
  <c r="N17"/>
  <c r="L21"/>
  <c r="Y58"/>
  <c r="Y56"/>
  <c r="Y55"/>
  <c r="Y57" s="1"/>
  <c r="Z53"/>
  <c r="M61"/>
  <c r="M58"/>
  <c r="M56"/>
  <c r="M55"/>
  <c r="M57" s="1"/>
  <c r="N53"/>
  <c r="L57"/>
  <c r="L63"/>
  <c r="L62"/>
  <c r="M58" i="6"/>
  <c r="M56"/>
  <c r="M55"/>
  <c r="M57" s="1"/>
  <c r="N53"/>
  <c r="N61" s="1"/>
  <c r="L63"/>
  <c r="L62"/>
  <c r="L64" s="1"/>
  <c r="Y30"/>
  <c r="Z28"/>
  <c r="M30"/>
  <c r="N28"/>
  <c r="Y26"/>
  <c r="Z24"/>
  <c r="M26"/>
  <c r="N24"/>
  <c r="Y22"/>
  <c r="Y20"/>
  <c r="Y19"/>
  <c r="Z17"/>
  <c r="M22"/>
  <c r="M20"/>
  <c r="M19"/>
  <c r="M21" s="1"/>
  <c r="N17"/>
  <c r="Y58"/>
  <c r="Y56"/>
  <c r="Y55"/>
  <c r="Z53"/>
  <c r="Y30" i="5"/>
  <c r="Z28"/>
  <c r="M30"/>
  <c r="N28"/>
  <c r="Y26"/>
  <c r="Z24"/>
  <c r="M26"/>
  <c r="N24"/>
  <c r="Y22"/>
  <c r="Y20"/>
  <c r="Y19"/>
  <c r="Y21" s="1"/>
  <c r="Z17"/>
  <c r="M22"/>
  <c r="M20"/>
  <c r="M19"/>
  <c r="M21" s="1"/>
  <c r="N17"/>
  <c r="L21"/>
  <c r="Y58"/>
  <c r="Y56"/>
  <c r="Y55"/>
  <c r="Y57" s="1"/>
  <c r="Z53"/>
  <c r="M61"/>
  <c r="M58"/>
  <c r="M56"/>
  <c r="M55"/>
  <c r="M57" s="1"/>
  <c r="N53"/>
  <c r="L57"/>
  <c r="L63"/>
  <c r="L62"/>
  <c r="M58" i="4"/>
  <c r="M56"/>
  <c r="M55"/>
  <c r="M57" s="1"/>
  <c r="L63"/>
  <c r="L62"/>
  <c r="L64" s="1"/>
  <c r="Y30"/>
  <c r="Z28"/>
  <c r="M30"/>
  <c r="N28"/>
  <c r="Y26"/>
  <c r="Z24"/>
  <c r="M26"/>
  <c r="N24"/>
  <c r="Y22"/>
  <c r="Y20"/>
  <c r="Y19"/>
  <c r="Z17"/>
  <c r="M22"/>
  <c r="M20"/>
  <c r="M19"/>
  <c r="M21" s="1"/>
  <c r="N17"/>
  <c r="Y58"/>
  <c r="Y56"/>
  <c r="Y55"/>
  <c r="Y30" i="3"/>
  <c r="Z28"/>
  <c r="M30"/>
  <c r="N28"/>
  <c r="Y26"/>
  <c r="Z24"/>
  <c r="M26"/>
  <c r="N24"/>
  <c r="Y22"/>
  <c r="Y20"/>
  <c r="Y19"/>
  <c r="Y21" s="1"/>
  <c r="Z17"/>
  <c r="M22"/>
  <c r="M20"/>
  <c r="M19"/>
  <c r="M21" s="1"/>
  <c r="N17"/>
  <c r="L21"/>
  <c r="Y58"/>
  <c r="Y56"/>
  <c r="Y55"/>
  <c r="Y57" s="1"/>
  <c r="Z53"/>
  <c r="M61"/>
  <c r="M58"/>
  <c r="M56"/>
  <c r="M55"/>
  <c r="M57" s="1"/>
  <c r="N53"/>
  <c r="L57"/>
  <c r="L63"/>
  <c r="L62"/>
  <c r="M58" i="2"/>
  <c r="M56"/>
  <c r="M55"/>
  <c r="M57" s="1"/>
  <c r="N53"/>
  <c r="N61" s="1"/>
  <c r="L63"/>
  <c r="L62"/>
  <c r="L64" s="1"/>
  <c r="Y30"/>
  <c r="Z28"/>
  <c r="M30"/>
  <c r="N28"/>
  <c r="Y26"/>
  <c r="Z24"/>
  <c r="M26"/>
  <c r="N24"/>
  <c r="Y22"/>
  <c r="Y20"/>
  <c r="Y19"/>
  <c r="Z17"/>
  <c r="M22"/>
  <c r="M20"/>
  <c r="M19"/>
  <c r="M21" s="1"/>
  <c r="N17"/>
  <c r="Y58"/>
  <c r="Y56"/>
  <c r="Y55"/>
  <c r="Z53"/>
  <c r="Y30" i="1"/>
  <c r="Z28"/>
  <c r="M30"/>
  <c r="N28"/>
  <c r="Y26"/>
  <c r="Z24"/>
  <c r="M26"/>
  <c r="N24"/>
  <c r="Y22"/>
  <c r="Y20"/>
  <c r="Y19"/>
  <c r="Y21" s="1"/>
  <c r="Z17"/>
  <c r="M22"/>
  <c r="M20"/>
  <c r="M19"/>
  <c r="M21" s="1"/>
  <c r="N17"/>
  <c r="L21"/>
  <c r="Y58"/>
  <c r="Y56"/>
  <c r="Y55"/>
  <c r="Y57" s="1"/>
  <c r="Z53"/>
  <c r="M61"/>
  <c r="M58"/>
  <c r="M56"/>
  <c r="M55"/>
  <c r="M57" s="1"/>
  <c r="N53"/>
  <c r="L57"/>
  <c r="L63"/>
  <c r="L62"/>
  <c r="V61" i="4" l="1"/>
  <c r="U63"/>
  <c r="U62"/>
  <c r="U64" s="1"/>
  <c r="Y21" i="22"/>
  <c r="Y21" i="2"/>
  <c r="Y21" i="15"/>
  <c r="Y21" i="14"/>
  <c r="Y21" i="18"/>
  <c r="Y21" i="10"/>
  <c r="Y21" i="8"/>
  <c r="Y21" i="6"/>
  <c r="Y21" i="4"/>
  <c r="Y21" i="24"/>
  <c r="Y21" i="26"/>
  <c r="Y21" i="20"/>
  <c r="Y57" i="26"/>
  <c r="Y57" i="24"/>
  <c r="Y57" i="22"/>
  <c r="Y57" i="20"/>
  <c r="Y57" i="18"/>
  <c r="Y57" i="15"/>
  <c r="Y57" i="14"/>
  <c r="Y57" i="10"/>
  <c r="Y57" i="8"/>
  <c r="Y57" i="6"/>
  <c r="Y57" i="4"/>
  <c r="Y57" i="2"/>
  <c r="S63" i="17"/>
  <c r="S62"/>
  <c r="S64" s="1"/>
  <c r="T61"/>
  <c r="Z58" i="26"/>
  <c r="Z56"/>
  <c r="Z55"/>
  <c r="Z57" s="1"/>
  <c r="AA53"/>
  <c r="N22"/>
  <c r="N20"/>
  <c r="N19"/>
  <c r="N21" s="1"/>
  <c r="O17"/>
  <c r="Z22"/>
  <c r="Z20"/>
  <c r="Z19"/>
  <c r="Z21" s="1"/>
  <c r="AA17"/>
  <c r="N26"/>
  <c r="O24"/>
  <c r="Z26"/>
  <c r="AA24"/>
  <c r="B24" s="1"/>
  <c r="N30"/>
  <c r="O28"/>
  <c r="Z30"/>
  <c r="AA28"/>
  <c r="B28" s="1"/>
  <c r="N58"/>
  <c r="N56"/>
  <c r="N55"/>
  <c r="N57" s="1"/>
  <c r="O53"/>
  <c r="O61" s="1"/>
  <c r="M63"/>
  <c r="M62"/>
  <c r="M64" s="1"/>
  <c r="L64" i="25"/>
  <c r="N61"/>
  <c r="N58"/>
  <c r="N56"/>
  <c r="N55"/>
  <c r="N57" s="1"/>
  <c r="O53"/>
  <c r="M63"/>
  <c r="M62"/>
  <c r="M64" s="1"/>
  <c r="Z58"/>
  <c r="Z56"/>
  <c r="Z55"/>
  <c r="AA53"/>
  <c r="N22"/>
  <c r="N20"/>
  <c r="N19"/>
  <c r="N21" s="1"/>
  <c r="O17"/>
  <c r="Z22"/>
  <c r="Z20"/>
  <c r="Z19"/>
  <c r="Z21" s="1"/>
  <c r="AA17"/>
  <c r="N26"/>
  <c r="O24"/>
  <c r="Z26"/>
  <c r="AA24"/>
  <c r="B24" s="1"/>
  <c r="N30"/>
  <c r="O28"/>
  <c r="Z30"/>
  <c r="AA28"/>
  <c r="B28" s="1"/>
  <c r="Z58" i="24"/>
  <c r="Z56"/>
  <c r="Z55"/>
  <c r="Z57" s="1"/>
  <c r="AA53"/>
  <c r="N22"/>
  <c r="N20"/>
  <c r="N19"/>
  <c r="N21" s="1"/>
  <c r="O17"/>
  <c r="Z22"/>
  <c r="Z20"/>
  <c r="Z19"/>
  <c r="Z21" s="1"/>
  <c r="AA17"/>
  <c r="N26"/>
  <c r="O24"/>
  <c r="Z26"/>
  <c r="AA24"/>
  <c r="N30"/>
  <c r="O28"/>
  <c r="Z30"/>
  <c r="AA28"/>
  <c r="N58"/>
  <c r="N56"/>
  <c r="N55"/>
  <c r="N57" s="1"/>
  <c r="O53"/>
  <c r="O61" s="1"/>
  <c r="M63"/>
  <c r="M62"/>
  <c r="M64" s="1"/>
  <c r="L64" i="23"/>
  <c r="N61"/>
  <c r="N58"/>
  <c r="N56"/>
  <c r="N55"/>
  <c r="N57" s="1"/>
  <c r="O53"/>
  <c r="M63"/>
  <c r="M62"/>
  <c r="M64" s="1"/>
  <c r="Z58"/>
  <c r="Z56"/>
  <c r="Z55"/>
  <c r="AA53"/>
  <c r="N22"/>
  <c r="N20"/>
  <c r="N19"/>
  <c r="N21" s="1"/>
  <c r="O17"/>
  <c r="Z22"/>
  <c r="Z20"/>
  <c r="Z19"/>
  <c r="Z21" s="1"/>
  <c r="AA17"/>
  <c r="N26"/>
  <c r="O24"/>
  <c r="Z26"/>
  <c r="AA24"/>
  <c r="N30"/>
  <c r="O28"/>
  <c r="Z30"/>
  <c r="AA28"/>
  <c r="Z58" i="22"/>
  <c r="Z56"/>
  <c r="Z55"/>
  <c r="Z57" s="1"/>
  <c r="AA53"/>
  <c r="N22"/>
  <c r="N20"/>
  <c r="N19"/>
  <c r="N21" s="1"/>
  <c r="O17"/>
  <c r="Z22"/>
  <c r="Z20"/>
  <c r="Z19"/>
  <c r="Z21" s="1"/>
  <c r="AA17"/>
  <c r="N26"/>
  <c r="O24"/>
  <c r="Z26"/>
  <c r="AA24"/>
  <c r="B24" s="1"/>
  <c r="N30"/>
  <c r="O28"/>
  <c r="Z30"/>
  <c r="AA28"/>
  <c r="B28" s="1"/>
  <c r="N58"/>
  <c r="N56"/>
  <c r="N55"/>
  <c r="N57" s="1"/>
  <c r="O53"/>
  <c r="O61" s="1"/>
  <c r="M63"/>
  <c r="M62"/>
  <c r="M64" s="1"/>
  <c r="L64" i="21"/>
  <c r="N61"/>
  <c r="N58"/>
  <c r="N56"/>
  <c r="N55"/>
  <c r="N57" s="1"/>
  <c r="O53"/>
  <c r="M63"/>
  <c r="M62"/>
  <c r="M64" s="1"/>
  <c r="Z58"/>
  <c r="Z56"/>
  <c r="Z55"/>
  <c r="AA53"/>
  <c r="N22"/>
  <c r="N20"/>
  <c r="N19"/>
  <c r="N21" s="1"/>
  <c r="O17"/>
  <c r="Z22"/>
  <c r="Z20"/>
  <c r="Z19"/>
  <c r="Z21" s="1"/>
  <c r="AA17"/>
  <c r="N26"/>
  <c r="O24"/>
  <c r="Z26"/>
  <c r="AA24"/>
  <c r="N30"/>
  <c r="O28"/>
  <c r="Z30"/>
  <c r="AA28"/>
  <c r="B28" s="1"/>
  <c r="Z58" i="20"/>
  <c r="Z56"/>
  <c r="Z55"/>
  <c r="Z57" s="1"/>
  <c r="AA53"/>
  <c r="N22"/>
  <c r="N20"/>
  <c r="N19"/>
  <c r="N21" s="1"/>
  <c r="O17"/>
  <c r="Z22"/>
  <c r="Z20"/>
  <c r="Z19"/>
  <c r="Z21" s="1"/>
  <c r="AA17"/>
  <c r="N26"/>
  <c r="O24"/>
  <c r="Z26"/>
  <c r="AA24"/>
  <c r="N30"/>
  <c r="O28"/>
  <c r="Z30"/>
  <c r="AA28"/>
  <c r="N58"/>
  <c r="N56"/>
  <c r="N55"/>
  <c r="N57" s="1"/>
  <c r="O53"/>
  <c r="O61" s="1"/>
  <c r="M63"/>
  <c r="M62"/>
  <c r="M64" s="1"/>
  <c r="Z58" i="18"/>
  <c r="Z56"/>
  <c r="Z55"/>
  <c r="Z57" s="1"/>
  <c r="AA53"/>
  <c r="N22"/>
  <c r="N20"/>
  <c r="N19"/>
  <c r="N21" s="1"/>
  <c r="O17"/>
  <c r="Z22"/>
  <c r="Z20"/>
  <c r="Z19"/>
  <c r="Z21" s="1"/>
  <c r="AA17"/>
  <c r="N26"/>
  <c r="O24"/>
  <c r="Z26"/>
  <c r="AA24"/>
  <c r="N30"/>
  <c r="O28"/>
  <c r="Z30"/>
  <c r="AA28"/>
  <c r="N58"/>
  <c r="N56"/>
  <c r="N55"/>
  <c r="N57" s="1"/>
  <c r="O53"/>
  <c r="O61" s="1"/>
  <c r="M63"/>
  <c r="M62"/>
  <c r="M64" s="1"/>
  <c r="L64" i="16"/>
  <c r="N61"/>
  <c r="N58"/>
  <c r="N56"/>
  <c r="N55"/>
  <c r="N57" s="1"/>
  <c r="O53"/>
  <c r="M63"/>
  <c r="M62"/>
  <c r="M64" s="1"/>
  <c r="Z58"/>
  <c r="Z56"/>
  <c r="Z55"/>
  <c r="AA53"/>
  <c r="N22"/>
  <c r="N20"/>
  <c r="N19"/>
  <c r="N21" s="1"/>
  <c r="O17"/>
  <c r="Z22"/>
  <c r="Z20"/>
  <c r="Z19"/>
  <c r="Z21" s="1"/>
  <c r="AA17"/>
  <c r="N26"/>
  <c r="O24"/>
  <c r="Z26"/>
  <c r="AA24"/>
  <c r="B24" s="1"/>
  <c r="N30"/>
  <c r="O28"/>
  <c r="Z30"/>
  <c r="AA28"/>
  <c r="B28" s="1"/>
  <c r="Z58" i="15"/>
  <c r="Z56"/>
  <c r="Z55"/>
  <c r="Z57" s="1"/>
  <c r="AA53"/>
  <c r="N22"/>
  <c r="N20"/>
  <c r="N19"/>
  <c r="N21" s="1"/>
  <c r="O17"/>
  <c r="Z22"/>
  <c r="Z20"/>
  <c r="Z19"/>
  <c r="Z21" s="1"/>
  <c r="AA17"/>
  <c r="N26"/>
  <c r="O24"/>
  <c r="Z26"/>
  <c r="AA24"/>
  <c r="B24" s="1"/>
  <c r="N30"/>
  <c r="O28"/>
  <c r="Z30"/>
  <c r="AA28"/>
  <c r="B28" s="1"/>
  <c r="N58"/>
  <c r="N56"/>
  <c r="N55"/>
  <c r="N57" s="1"/>
  <c r="O53"/>
  <c r="O61" s="1"/>
  <c r="M63"/>
  <c r="M62"/>
  <c r="M64" s="1"/>
  <c r="Z58" i="14"/>
  <c r="Z56"/>
  <c r="Z55"/>
  <c r="Z57" s="1"/>
  <c r="AA53"/>
  <c r="N22"/>
  <c r="N20"/>
  <c r="N19"/>
  <c r="N21" s="1"/>
  <c r="O17"/>
  <c r="Z22"/>
  <c r="Z20"/>
  <c r="Z19"/>
  <c r="Z21" s="1"/>
  <c r="AA17"/>
  <c r="N26"/>
  <c r="O24"/>
  <c r="Z26"/>
  <c r="AA24"/>
  <c r="N30"/>
  <c r="O28"/>
  <c r="Z30"/>
  <c r="AA28"/>
  <c r="B28" s="1"/>
  <c r="N58"/>
  <c r="N56"/>
  <c r="N55"/>
  <c r="N57" s="1"/>
  <c r="O53"/>
  <c r="O61" s="1"/>
  <c r="M63"/>
  <c r="M62"/>
  <c r="M64" s="1"/>
  <c r="L64" i="13"/>
  <c r="N61"/>
  <c r="N58"/>
  <c r="N56"/>
  <c r="N55"/>
  <c r="N57" s="1"/>
  <c r="O53"/>
  <c r="M63"/>
  <c r="M62"/>
  <c r="M64" s="1"/>
  <c r="Z58"/>
  <c r="Z56"/>
  <c r="Z55"/>
  <c r="AA53"/>
  <c r="N22"/>
  <c r="N20"/>
  <c r="N19"/>
  <c r="N21" s="1"/>
  <c r="O17"/>
  <c r="Z22"/>
  <c r="Z20"/>
  <c r="Z19"/>
  <c r="Z21" s="1"/>
  <c r="AA17"/>
  <c r="N26"/>
  <c r="O24"/>
  <c r="Z26"/>
  <c r="AA24"/>
  <c r="N30"/>
  <c r="O28"/>
  <c r="Z30"/>
  <c r="AA28"/>
  <c r="B28" s="1"/>
  <c r="Z58" i="12"/>
  <c r="Z56"/>
  <c r="Z55"/>
  <c r="AA53"/>
  <c r="N22"/>
  <c r="N20"/>
  <c r="N19"/>
  <c r="N21" s="1"/>
  <c r="O17"/>
  <c r="Z22"/>
  <c r="Z20"/>
  <c r="Z19"/>
  <c r="Z21" s="1"/>
  <c r="AA17"/>
  <c r="B17" s="1"/>
  <c r="N26"/>
  <c r="O24"/>
  <c r="Z26"/>
  <c r="AA24"/>
  <c r="B24" s="1"/>
  <c r="N30"/>
  <c r="O28"/>
  <c r="Z30"/>
  <c r="AA28"/>
  <c r="B28" s="1"/>
  <c r="N61"/>
  <c r="N58"/>
  <c r="N56"/>
  <c r="N55"/>
  <c r="N57" s="1"/>
  <c r="O53"/>
  <c r="M63"/>
  <c r="M62"/>
  <c r="M64" s="1"/>
  <c r="L64" i="11"/>
  <c r="N61"/>
  <c r="N58"/>
  <c r="N56"/>
  <c r="N55"/>
  <c r="N57" s="1"/>
  <c r="O53"/>
  <c r="M63"/>
  <c r="M62"/>
  <c r="M64" s="1"/>
  <c r="Z58"/>
  <c r="Z56"/>
  <c r="Z55"/>
  <c r="AA53"/>
  <c r="N22"/>
  <c r="N20"/>
  <c r="N19"/>
  <c r="N21" s="1"/>
  <c r="O17"/>
  <c r="Z22"/>
  <c r="Z20"/>
  <c r="Z19"/>
  <c r="AA17"/>
  <c r="N26"/>
  <c r="O24"/>
  <c r="Z26"/>
  <c r="AA24"/>
  <c r="B24" s="1"/>
  <c r="N30"/>
  <c r="O28"/>
  <c r="Z30"/>
  <c r="AA28"/>
  <c r="B28" s="1"/>
  <c r="Z58" i="10"/>
  <c r="Z56"/>
  <c r="Z55"/>
  <c r="Z57" s="1"/>
  <c r="AA53"/>
  <c r="N22"/>
  <c r="N20"/>
  <c r="N19"/>
  <c r="N21" s="1"/>
  <c r="O17"/>
  <c r="Z22"/>
  <c r="Z20"/>
  <c r="Z19"/>
  <c r="Z21" s="1"/>
  <c r="AA17"/>
  <c r="N26"/>
  <c r="O24"/>
  <c r="Z26"/>
  <c r="AA24"/>
  <c r="B24" s="1"/>
  <c r="N30"/>
  <c r="O28"/>
  <c r="Z30"/>
  <c r="AA28"/>
  <c r="B28" s="1"/>
  <c r="N58"/>
  <c r="N56"/>
  <c r="N55"/>
  <c r="N57" s="1"/>
  <c r="O53"/>
  <c r="O61" s="1"/>
  <c r="M63"/>
  <c r="M62"/>
  <c r="M64" s="1"/>
  <c r="L64" i="9"/>
  <c r="Z58"/>
  <c r="Z56"/>
  <c r="Z55"/>
  <c r="Z57" s="1"/>
  <c r="AA53"/>
  <c r="N22"/>
  <c r="N20"/>
  <c r="N19"/>
  <c r="N21" s="1"/>
  <c r="O17"/>
  <c r="Z22"/>
  <c r="Z20"/>
  <c r="Z19"/>
  <c r="Z21" s="1"/>
  <c r="AA17"/>
  <c r="N26"/>
  <c r="O24"/>
  <c r="Z26"/>
  <c r="AA24"/>
  <c r="B24" s="1"/>
  <c r="N30"/>
  <c r="O28"/>
  <c r="Z30"/>
  <c r="AA28"/>
  <c r="B28" s="1"/>
  <c r="Z58" i="8"/>
  <c r="Z56"/>
  <c r="Z55"/>
  <c r="Z57" s="1"/>
  <c r="AA53"/>
  <c r="N22"/>
  <c r="N20"/>
  <c r="N19"/>
  <c r="N21" s="1"/>
  <c r="O17"/>
  <c r="Z22"/>
  <c r="Z20"/>
  <c r="Z19"/>
  <c r="Z21" s="1"/>
  <c r="AA17"/>
  <c r="N26"/>
  <c r="O24"/>
  <c r="Z26"/>
  <c r="AA24"/>
  <c r="B24" s="1"/>
  <c r="N30"/>
  <c r="O28"/>
  <c r="Z30"/>
  <c r="AA28"/>
  <c r="B28" s="1"/>
  <c r="N58"/>
  <c r="N56"/>
  <c r="N55"/>
  <c r="N57" s="1"/>
  <c r="O53"/>
  <c r="O61" s="1"/>
  <c r="M63"/>
  <c r="M62"/>
  <c r="M64" s="1"/>
  <c r="L64" i="7"/>
  <c r="N61"/>
  <c r="N58"/>
  <c r="N56"/>
  <c r="N55"/>
  <c r="N57" s="1"/>
  <c r="O53"/>
  <c r="M63"/>
  <c r="M62"/>
  <c r="M64" s="1"/>
  <c r="Z58"/>
  <c r="Z56"/>
  <c r="Z55"/>
  <c r="AA53"/>
  <c r="N22"/>
  <c r="N20"/>
  <c r="N19"/>
  <c r="N21" s="1"/>
  <c r="O17"/>
  <c r="Z22"/>
  <c r="Z20"/>
  <c r="Z19"/>
  <c r="Z21" s="1"/>
  <c r="AA17"/>
  <c r="N26"/>
  <c r="O24"/>
  <c r="Z26"/>
  <c r="AA24"/>
  <c r="B24" s="1"/>
  <c r="N30"/>
  <c r="O28"/>
  <c r="Z30"/>
  <c r="AA28"/>
  <c r="B28" s="1"/>
  <c r="Z58" i="6"/>
  <c r="Z56"/>
  <c r="Z55"/>
  <c r="Z57" s="1"/>
  <c r="AA53"/>
  <c r="N22"/>
  <c r="N20"/>
  <c r="N19"/>
  <c r="N21" s="1"/>
  <c r="O17"/>
  <c r="Z22"/>
  <c r="Z20"/>
  <c r="Z19"/>
  <c r="Z21" s="1"/>
  <c r="AA17"/>
  <c r="N26"/>
  <c r="O24"/>
  <c r="Z26"/>
  <c r="AA24"/>
  <c r="N30"/>
  <c r="O28"/>
  <c r="Z30"/>
  <c r="AA28"/>
  <c r="B28" s="1"/>
  <c r="N58"/>
  <c r="N56"/>
  <c r="N55"/>
  <c r="N57" s="1"/>
  <c r="O53"/>
  <c r="O61" s="1"/>
  <c r="M63"/>
  <c r="M62"/>
  <c r="M64" s="1"/>
  <c r="L64" i="5"/>
  <c r="N61"/>
  <c r="N58"/>
  <c r="N56"/>
  <c r="N55"/>
  <c r="N57" s="1"/>
  <c r="O53"/>
  <c r="M63"/>
  <c r="M62"/>
  <c r="M64" s="1"/>
  <c r="Z58"/>
  <c r="Z56"/>
  <c r="Z55"/>
  <c r="AA53"/>
  <c r="N22"/>
  <c r="N20"/>
  <c r="N19"/>
  <c r="N21" s="1"/>
  <c r="O17"/>
  <c r="Z22"/>
  <c r="Z20"/>
  <c r="Z19"/>
  <c r="Z21" s="1"/>
  <c r="AA17"/>
  <c r="N26"/>
  <c r="O24"/>
  <c r="Z26"/>
  <c r="AA24"/>
  <c r="B24" s="1"/>
  <c r="N30"/>
  <c r="O28"/>
  <c r="Z30"/>
  <c r="AA28"/>
  <c r="B28" s="1"/>
  <c r="Z58" i="4"/>
  <c r="Z56"/>
  <c r="Z55"/>
  <c r="Z57" s="1"/>
  <c r="N22"/>
  <c r="N20"/>
  <c r="N19"/>
  <c r="N21" s="1"/>
  <c r="O17"/>
  <c r="Z22"/>
  <c r="Z20"/>
  <c r="Z19"/>
  <c r="Z21" s="1"/>
  <c r="AA17"/>
  <c r="N26"/>
  <c r="O24"/>
  <c r="Z26"/>
  <c r="AA24"/>
  <c r="N30"/>
  <c r="O28"/>
  <c r="Z30"/>
  <c r="AA28"/>
  <c r="B28" s="1"/>
  <c r="N58"/>
  <c r="N56"/>
  <c r="N55"/>
  <c r="N57" s="1"/>
  <c r="M63"/>
  <c r="M62"/>
  <c r="M64" s="1"/>
  <c r="L64" i="3"/>
  <c r="N61"/>
  <c r="N58"/>
  <c r="N56"/>
  <c r="N55"/>
  <c r="N57" s="1"/>
  <c r="O53"/>
  <c r="M63"/>
  <c r="M62"/>
  <c r="M64" s="1"/>
  <c r="Z58"/>
  <c r="Z56"/>
  <c r="Z55"/>
  <c r="AA53"/>
  <c r="N22"/>
  <c r="N20"/>
  <c r="N19"/>
  <c r="N21" s="1"/>
  <c r="O17"/>
  <c r="Z22"/>
  <c r="Z20"/>
  <c r="Z19"/>
  <c r="Z21" s="1"/>
  <c r="AA17"/>
  <c r="N26"/>
  <c r="O24"/>
  <c r="Z26"/>
  <c r="AA24"/>
  <c r="B24" s="1"/>
  <c r="N30"/>
  <c r="O28"/>
  <c r="Z30"/>
  <c r="AA28"/>
  <c r="B28" s="1"/>
  <c r="Z58" i="2"/>
  <c r="Z56"/>
  <c r="Z55"/>
  <c r="Z57" s="1"/>
  <c r="AA53"/>
  <c r="N22"/>
  <c r="N20"/>
  <c r="N19"/>
  <c r="N21" s="1"/>
  <c r="O17"/>
  <c r="Z22"/>
  <c r="Z20"/>
  <c r="Z19"/>
  <c r="Z21" s="1"/>
  <c r="AA17"/>
  <c r="N26"/>
  <c r="O24"/>
  <c r="Z26"/>
  <c r="AA24"/>
  <c r="B24" s="1"/>
  <c r="N30"/>
  <c r="O28"/>
  <c r="Z30"/>
  <c r="AA28"/>
  <c r="B28" s="1"/>
  <c r="N58"/>
  <c r="N56"/>
  <c r="N55"/>
  <c r="N57" s="1"/>
  <c r="O53"/>
  <c r="O61" s="1"/>
  <c r="M63"/>
  <c r="M62"/>
  <c r="M64" s="1"/>
  <c r="L64" i="1"/>
  <c r="N61"/>
  <c r="N58"/>
  <c r="N56"/>
  <c r="N55"/>
  <c r="N57" s="1"/>
  <c r="O53"/>
  <c r="M63"/>
  <c r="M62"/>
  <c r="M64" s="1"/>
  <c r="Z58"/>
  <c r="Z56"/>
  <c r="Z55"/>
  <c r="AA53"/>
  <c r="N22"/>
  <c r="N20"/>
  <c r="N19"/>
  <c r="N21" s="1"/>
  <c r="O17"/>
  <c r="Z22"/>
  <c r="Z20"/>
  <c r="Z19"/>
  <c r="Z21" s="1"/>
  <c r="AA17"/>
  <c r="N26"/>
  <c r="O24"/>
  <c r="Z26"/>
  <c r="AA24"/>
  <c r="N30"/>
  <c r="O28"/>
  <c r="Z30"/>
  <c r="AA28"/>
  <c r="B17" i="6" l="1"/>
  <c r="B17" i="5"/>
  <c r="B24" i="4"/>
  <c r="B28" i="1"/>
  <c r="B17"/>
  <c r="B24" i="24"/>
  <c r="W61" i="4"/>
  <c r="V62"/>
  <c r="V64" s="1"/>
  <c r="V63"/>
  <c r="Z57" i="25"/>
  <c r="Z57" i="21"/>
  <c r="Z57" i="16"/>
  <c r="Z57" i="23"/>
  <c r="Z57" i="1"/>
  <c r="Z57" i="12"/>
  <c r="Z57" i="13"/>
  <c r="Z57" i="11"/>
  <c r="Z57" i="5"/>
  <c r="Z57" i="7"/>
  <c r="Z57" i="3"/>
  <c r="Z21" i="11"/>
  <c r="T63" i="17"/>
  <c r="T62"/>
  <c r="T64" s="1"/>
  <c r="U61"/>
  <c r="O58" i="26"/>
  <c r="O56"/>
  <c r="O55"/>
  <c r="O57" s="1"/>
  <c r="P53"/>
  <c r="P61" s="1"/>
  <c r="N63"/>
  <c r="N62"/>
  <c r="N64" s="1"/>
  <c r="AA30"/>
  <c r="B30" s="1"/>
  <c r="AB28"/>
  <c r="O30"/>
  <c r="P28"/>
  <c r="AA26"/>
  <c r="B26" s="1"/>
  <c r="AB24"/>
  <c r="O26"/>
  <c r="P24"/>
  <c r="AA22"/>
  <c r="AA20"/>
  <c r="AA19"/>
  <c r="AB17"/>
  <c r="B17" s="1"/>
  <c r="O22"/>
  <c r="O20"/>
  <c r="O19"/>
  <c r="O21" s="1"/>
  <c r="P17"/>
  <c r="AA58"/>
  <c r="AA56"/>
  <c r="AA55"/>
  <c r="AA57" s="1"/>
  <c r="AB53"/>
  <c r="B53" s="1"/>
  <c r="AA30" i="25"/>
  <c r="B30" s="1"/>
  <c r="AB28"/>
  <c r="O30"/>
  <c r="P28"/>
  <c r="AA26"/>
  <c r="B26" s="1"/>
  <c r="AB24"/>
  <c r="O26"/>
  <c r="P24"/>
  <c r="AA22"/>
  <c r="AA20"/>
  <c r="AA19"/>
  <c r="AB17"/>
  <c r="B17" s="1"/>
  <c r="O22"/>
  <c r="O20"/>
  <c r="O19"/>
  <c r="O21" s="1"/>
  <c r="P17"/>
  <c r="AA58"/>
  <c r="AA56"/>
  <c r="AA55"/>
  <c r="AA57" s="1"/>
  <c r="AB53"/>
  <c r="B53" s="1"/>
  <c r="O61"/>
  <c r="O58"/>
  <c r="O56"/>
  <c r="O55"/>
  <c r="O57" s="1"/>
  <c r="P53"/>
  <c r="N63"/>
  <c r="N62"/>
  <c r="N64" s="1"/>
  <c r="O58" i="24"/>
  <c r="O56"/>
  <c r="O55"/>
  <c r="O57" s="1"/>
  <c r="P53"/>
  <c r="P61" s="1"/>
  <c r="N63"/>
  <c r="N62"/>
  <c r="N64" s="1"/>
  <c r="AA30"/>
  <c r="AB28"/>
  <c r="B28" s="1"/>
  <c r="O30"/>
  <c r="P28"/>
  <c r="AA26"/>
  <c r="AB24"/>
  <c r="O26"/>
  <c r="P24"/>
  <c r="AA22"/>
  <c r="AA20"/>
  <c r="AA19"/>
  <c r="AB17"/>
  <c r="B17" s="1"/>
  <c r="O22"/>
  <c r="O20"/>
  <c r="O19"/>
  <c r="O21" s="1"/>
  <c r="P17"/>
  <c r="AA58"/>
  <c r="AA56"/>
  <c r="AA55"/>
  <c r="AA57" s="1"/>
  <c r="AB53"/>
  <c r="B53" s="1"/>
  <c r="AA30" i="23"/>
  <c r="AB28"/>
  <c r="B28" s="1"/>
  <c r="O30"/>
  <c r="P28"/>
  <c r="AA26"/>
  <c r="AB24"/>
  <c r="B24" s="1"/>
  <c r="O26"/>
  <c r="P24"/>
  <c r="AA22"/>
  <c r="AA20"/>
  <c r="AA19"/>
  <c r="AB17"/>
  <c r="B17" s="1"/>
  <c r="O22"/>
  <c r="O20"/>
  <c r="O19"/>
  <c r="O21" s="1"/>
  <c r="P17"/>
  <c r="AA58"/>
  <c r="AA56"/>
  <c r="AA55"/>
  <c r="AA57" s="1"/>
  <c r="AB53"/>
  <c r="B53" s="1"/>
  <c r="O61"/>
  <c r="O58"/>
  <c r="O56"/>
  <c r="O55"/>
  <c r="O57" s="1"/>
  <c r="P53"/>
  <c r="N63"/>
  <c r="N62"/>
  <c r="N64" s="1"/>
  <c r="O58" i="22"/>
  <c r="O56"/>
  <c r="O55"/>
  <c r="O57" s="1"/>
  <c r="P53"/>
  <c r="P61" s="1"/>
  <c r="N63"/>
  <c r="N62"/>
  <c r="N64" s="1"/>
  <c r="AA30"/>
  <c r="B30" s="1"/>
  <c r="AB28"/>
  <c r="O30"/>
  <c r="P28"/>
  <c r="AA26"/>
  <c r="B26" s="1"/>
  <c r="AB24"/>
  <c r="O26"/>
  <c r="P24"/>
  <c r="AA22"/>
  <c r="AA20"/>
  <c r="AA19"/>
  <c r="AB17"/>
  <c r="B17" s="1"/>
  <c r="O22"/>
  <c r="O20"/>
  <c r="O19"/>
  <c r="O21" s="1"/>
  <c r="P17"/>
  <c r="AA58"/>
  <c r="AA56"/>
  <c r="AA55"/>
  <c r="AA57" s="1"/>
  <c r="AB53"/>
  <c r="B53" s="1"/>
  <c r="AA30" i="21"/>
  <c r="B30" s="1"/>
  <c r="AB28"/>
  <c r="O30"/>
  <c r="P28"/>
  <c r="AA26"/>
  <c r="AB24"/>
  <c r="B24" s="1"/>
  <c r="O26"/>
  <c r="P24"/>
  <c r="AA22"/>
  <c r="AA20"/>
  <c r="AA19"/>
  <c r="AB17"/>
  <c r="B17" s="1"/>
  <c r="O22"/>
  <c r="O20"/>
  <c r="O19"/>
  <c r="O21" s="1"/>
  <c r="P17"/>
  <c r="AA58"/>
  <c r="AA56"/>
  <c r="AA55"/>
  <c r="AA57" s="1"/>
  <c r="AB53"/>
  <c r="B53" s="1"/>
  <c r="O61"/>
  <c r="O58"/>
  <c r="O56"/>
  <c r="O55"/>
  <c r="O57" s="1"/>
  <c r="P53"/>
  <c r="N63"/>
  <c r="N62"/>
  <c r="N64" s="1"/>
  <c r="O58" i="20"/>
  <c r="O56"/>
  <c r="O55"/>
  <c r="O57" s="1"/>
  <c r="P53"/>
  <c r="P61" s="1"/>
  <c r="N63"/>
  <c r="N62"/>
  <c r="N64" s="1"/>
  <c r="AA30"/>
  <c r="AB28"/>
  <c r="B28" s="1"/>
  <c r="O30"/>
  <c r="P28"/>
  <c r="AA26"/>
  <c r="AB24"/>
  <c r="B24" s="1"/>
  <c r="O26"/>
  <c r="P24"/>
  <c r="AA22"/>
  <c r="AA20"/>
  <c r="AA19"/>
  <c r="AB17"/>
  <c r="B17" s="1"/>
  <c r="O22"/>
  <c r="O20"/>
  <c r="O19"/>
  <c r="O21" s="1"/>
  <c r="P17"/>
  <c r="AA58"/>
  <c r="AA56"/>
  <c r="AA55"/>
  <c r="AA57" s="1"/>
  <c r="AB53"/>
  <c r="B53" s="1"/>
  <c r="O58" i="18"/>
  <c r="O56"/>
  <c r="O55"/>
  <c r="O57" s="1"/>
  <c r="P53"/>
  <c r="P61" s="1"/>
  <c r="N63"/>
  <c r="N62"/>
  <c r="N64" s="1"/>
  <c r="AA30"/>
  <c r="AB28"/>
  <c r="B28" s="1"/>
  <c r="O30"/>
  <c r="P28"/>
  <c r="AA26"/>
  <c r="AB24"/>
  <c r="B24" s="1"/>
  <c r="O26"/>
  <c r="P24"/>
  <c r="AA22"/>
  <c r="AA20"/>
  <c r="AA19"/>
  <c r="AB17"/>
  <c r="B17" s="1"/>
  <c r="O22"/>
  <c r="O20"/>
  <c r="O19"/>
  <c r="O21" s="1"/>
  <c r="P17"/>
  <c r="AA58"/>
  <c r="AA56"/>
  <c r="AA55"/>
  <c r="AA57" s="1"/>
  <c r="AB53"/>
  <c r="B53" s="1"/>
  <c r="AA30" i="16"/>
  <c r="B30" s="1"/>
  <c r="AB28"/>
  <c r="O30"/>
  <c r="P28"/>
  <c r="AA26"/>
  <c r="B26" s="1"/>
  <c r="AB24"/>
  <c r="O26"/>
  <c r="P24"/>
  <c r="AA22"/>
  <c r="AA20"/>
  <c r="AA19"/>
  <c r="AB17"/>
  <c r="B17" s="1"/>
  <c r="O22"/>
  <c r="O20"/>
  <c r="O19"/>
  <c r="O21" s="1"/>
  <c r="P17"/>
  <c r="AA58"/>
  <c r="AA56"/>
  <c r="AA55"/>
  <c r="AA57" s="1"/>
  <c r="AB53"/>
  <c r="B53" s="1"/>
  <c r="O61"/>
  <c r="O58"/>
  <c r="O56"/>
  <c r="O55"/>
  <c r="O57" s="1"/>
  <c r="P53"/>
  <c r="N63"/>
  <c r="N62"/>
  <c r="N64" s="1"/>
  <c r="O58" i="15"/>
  <c r="O56"/>
  <c r="O55"/>
  <c r="O57" s="1"/>
  <c r="P53"/>
  <c r="P61" s="1"/>
  <c r="N63"/>
  <c r="N62"/>
  <c r="N64" s="1"/>
  <c r="AA30"/>
  <c r="B30" s="1"/>
  <c r="AB28"/>
  <c r="O30"/>
  <c r="P28"/>
  <c r="AA26"/>
  <c r="B26" s="1"/>
  <c r="AB24"/>
  <c r="O26"/>
  <c r="P24"/>
  <c r="AA22"/>
  <c r="AA20"/>
  <c r="AA19"/>
  <c r="AB17"/>
  <c r="B17" s="1"/>
  <c r="O22"/>
  <c r="O20"/>
  <c r="O19"/>
  <c r="O21" s="1"/>
  <c r="P17"/>
  <c r="AA58"/>
  <c r="AA56"/>
  <c r="AA55"/>
  <c r="AA57" s="1"/>
  <c r="AB53"/>
  <c r="B53" s="1"/>
  <c r="O58" i="14"/>
  <c r="O56"/>
  <c r="O55"/>
  <c r="O57" s="1"/>
  <c r="P53"/>
  <c r="P61" s="1"/>
  <c r="N63"/>
  <c r="N62"/>
  <c r="N64" s="1"/>
  <c r="AA30"/>
  <c r="B30" s="1"/>
  <c r="AB28"/>
  <c r="O30"/>
  <c r="P28"/>
  <c r="AA26"/>
  <c r="AB24"/>
  <c r="B24" s="1"/>
  <c r="O26"/>
  <c r="P24"/>
  <c r="AA22"/>
  <c r="AA20"/>
  <c r="AA19"/>
  <c r="AB17"/>
  <c r="B17" s="1"/>
  <c r="O22"/>
  <c r="O20"/>
  <c r="O19"/>
  <c r="O21" s="1"/>
  <c r="P17"/>
  <c r="AA58"/>
  <c r="AA56"/>
  <c r="AA55"/>
  <c r="AA57" s="1"/>
  <c r="AB53"/>
  <c r="B53" s="1"/>
  <c r="AA30" i="13"/>
  <c r="B30" s="1"/>
  <c r="AB28"/>
  <c r="O30"/>
  <c r="P28"/>
  <c r="AA26"/>
  <c r="AB24"/>
  <c r="B24" s="1"/>
  <c r="O26"/>
  <c r="P24"/>
  <c r="AA22"/>
  <c r="AA20"/>
  <c r="AA19"/>
  <c r="AB17"/>
  <c r="B17" s="1"/>
  <c r="O22"/>
  <c r="O20"/>
  <c r="O19"/>
  <c r="O21" s="1"/>
  <c r="P17"/>
  <c r="AA58"/>
  <c r="AA56"/>
  <c r="AA55"/>
  <c r="AA57" s="1"/>
  <c r="AB53"/>
  <c r="B53" s="1"/>
  <c r="O61"/>
  <c r="O58"/>
  <c r="O56"/>
  <c r="O55"/>
  <c r="O57" s="1"/>
  <c r="P53"/>
  <c r="N63"/>
  <c r="N62"/>
  <c r="N64" s="1"/>
  <c r="O61" i="12"/>
  <c r="O58"/>
  <c r="O56"/>
  <c r="O55"/>
  <c r="O57" s="1"/>
  <c r="P53"/>
  <c r="N63"/>
  <c r="N62"/>
  <c r="N64" s="1"/>
  <c r="AA30"/>
  <c r="B30" s="1"/>
  <c r="AB28"/>
  <c r="O30"/>
  <c r="P28"/>
  <c r="AA26"/>
  <c r="B26" s="1"/>
  <c r="AB24"/>
  <c r="O26"/>
  <c r="P24"/>
  <c r="AA22"/>
  <c r="B22" s="1"/>
  <c r="AA20"/>
  <c r="B20" s="1"/>
  <c r="AA19"/>
  <c r="AB17"/>
  <c r="O22"/>
  <c r="O20"/>
  <c r="O19"/>
  <c r="O21" s="1"/>
  <c r="P17"/>
  <c r="AA58"/>
  <c r="AA56"/>
  <c r="AA55"/>
  <c r="AA57" s="1"/>
  <c r="AB53"/>
  <c r="B53" s="1"/>
  <c r="AA30" i="11"/>
  <c r="B30" s="1"/>
  <c r="AB28"/>
  <c r="O30"/>
  <c r="P28"/>
  <c r="AA26"/>
  <c r="B26" s="1"/>
  <c r="AB24"/>
  <c r="O26"/>
  <c r="P24"/>
  <c r="AA22"/>
  <c r="AA20"/>
  <c r="AA19"/>
  <c r="AA21" s="1"/>
  <c r="AB17"/>
  <c r="B17" s="1"/>
  <c r="O22"/>
  <c r="O20"/>
  <c r="O19"/>
  <c r="O21" s="1"/>
  <c r="P17"/>
  <c r="AA58"/>
  <c r="AA56"/>
  <c r="AA55"/>
  <c r="AA57" s="1"/>
  <c r="AB53"/>
  <c r="B53" s="1"/>
  <c r="O61"/>
  <c r="O58"/>
  <c r="O56"/>
  <c r="O55"/>
  <c r="O57" s="1"/>
  <c r="P53"/>
  <c r="N63"/>
  <c r="N62"/>
  <c r="N64" s="1"/>
  <c r="O58" i="10"/>
  <c r="O56"/>
  <c r="O55"/>
  <c r="O57" s="1"/>
  <c r="P53"/>
  <c r="P61" s="1"/>
  <c r="N63"/>
  <c r="N62"/>
  <c r="N64" s="1"/>
  <c r="AA30"/>
  <c r="B30" s="1"/>
  <c r="AB28"/>
  <c r="O30"/>
  <c r="P28"/>
  <c r="AA26"/>
  <c r="B26" s="1"/>
  <c r="AB24"/>
  <c r="O26"/>
  <c r="P24"/>
  <c r="AA22"/>
  <c r="AA20"/>
  <c r="AA19"/>
  <c r="AA21" s="1"/>
  <c r="AB17"/>
  <c r="B17" s="1"/>
  <c r="O22"/>
  <c r="O20"/>
  <c r="O19"/>
  <c r="O21" s="1"/>
  <c r="P17"/>
  <c r="AA58"/>
  <c r="AA56"/>
  <c r="AA55"/>
  <c r="AA57" s="1"/>
  <c r="AB53"/>
  <c r="B53" s="1"/>
  <c r="AA30" i="9"/>
  <c r="B30" s="1"/>
  <c r="AB28"/>
  <c r="O30"/>
  <c r="P28"/>
  <c r="AA26"/>
  <c r="B26" s="1"/>
  <c r="AB24"/>
  <c r="O26"/>
  <c r="P24"/>
  <c r="AA22"/>
  <c r="AA20"/>
  <c r="AA19"/>
  <c r="AA21" s="1"/>
  <c r="AB17"/>
  <c r="B17" s="1"/>
  <c r="O22"/>
  <c r="O20"/>
  <c r="O19"/>
  <c r="O21" s="1"/>
  <c r="P17"/>
  <c r="AA58"/>
  <c r="AA56"/>
  <c r="AA55"/>
  <c r="AB53"/>
  <c r="B53" s="1"/>
  <c r="O58" i="8"/>
  <c r="O56"/>
  <c r="O55"/>
  <c r="O57" s="1"/>
  <c r="P53"/>
  <c r="P61" s="1"/>
  <c r="N63"/>
  <c r="N62"/>
  <c r="N64" s="1"/>
  <c r="AA30"/>
  <c r="B30" s="1"/>
  <c r="AB28"/>
  <c r="O30"/>
  <c r="P28"/>
  <c r="AA26"/>
  <c r="B26" s="1"/>
  <c r="AB24"/>
  <c r="O26"/>
  <c r="P24"/>
  <c r="AA22"/>
  <c r="AA20"/>
  <c r="AA19"/>
  <c r="AA21" s="1"/>
  <c r="AB17"/>
  <c r="B17" s="1"/>
  <c r="O22"/>
  <c r="O20"/>
  <c r="O19"/>
  <c r="O21" s="1"/>
  <c r="P17"/>
  <c r="AA58"/>
  <c r="AA56"/>
  <c r="AA55"/>
  <c r="AA57" s="1"/>
  <c r="AB53"/>
  <c r="B53" s="1"/>
  <c r="AA30" i="7"/>
  <c r="B30" s="1"/>
  <c r="AB28"/>
  <c r="O30"/>
  <c r="P28"/>
  <c r="AA26"/>
  <c r="B26" s="1"/>
  <c r="AB24"/>
  <c r="O26"/>
  <c r="P24"/>
  <c r="AA22"/>
  <c r="AA20"/>
  <c r="AA19"/>
  <c r="AA21" s="1"/>
  <c r="AB17"/>
  <c r="B17" s="1"/>
  <c r="O22"/>
  <c r="O20"/>
  <c r="O19"/>
  <c r="O21" s="1"/>
  <c r="P17"/>
  <c r="AA58"/>
  <c r="AA56"/>
  <c r="AA55"/>
  <c r="AA57" s="1"/>
  <c r="AB53"/>
  <c r="B53" s="1"/>
  <c r="O61"/>
  <c r="O58"/>
  <c r="O56"/>
  <c r="O55"/>
  <c r="O57" s="1"/>
  <c r="P53"/>
  <c r="N63"/>
  <c r="N62"/>
  <c r="N64" s="1"/>
  <c r="O58" i="6"/>
  <c r="O56"/>
  <c r="O55"/>
  <c r="O57" s="1"/>
  <c r="P53"/>
  <c r="P61" s="1"/>
  <c r="N63"/>
  <c r="N62"/>
  <c r="N64" s="1"/>
  <c r="AA30"/>
  <c r="B30" s="1"/>
  <c r="AB28"/>
  <c r="O30"/>
  <c r="P28"/>
  <c r="AA26"/>
  <c r="AB24"/>
  <c r="B24" s="1"/>
  <c r="O26"/>
  <c r="P24"/>
  <c r="AA22"/>
  <c r="AA20"/>
  <c r="AA19"/>
  <c r="AB17"/>
  <c r="O22"/>
  <c r="O20"/>
  <c r="O19"/>
  <c r="O21" s="1"/>
  <c r="P17"/>
  <c r="AA58"/>
  <c r="AA56"/>
  <c r="AA55"/>
  <c r="AB53"/>
  <c r="B53" s="1"/>
  <c r="AA30" i="5"/>
  <c r="B30" s="1"/>
  <c r="AB28"/>
  <c r="O30"/>
  <c r="P28"/>
  <c r="AA26"/>
  <c r="B26" s="1"/>
  <c r="AB24"/>
  <c r="O26"/>
  <c r="P24"/>
  <c r="AA22"/>
  <c r="AA20"/>
  <c r="AA19"/>
  <c r="AB17"/>
  <c r="O22"/>
  <c r="O20"/>
  <c r="O19"/>
  <c r="O21" s="1"/>
  <c r="P17"/>
  <c r="AA58"/>
  <c r="AA56"/>
  <c r="AA55"/>
  <c r="AA57" s="1"/>
  <c r="AB53"/>
  <c r="B53" s="1"/>
  <c r="O61"/>
  <c r="O58"/>
  <c r="O56"/>
  <c r="O55"/>
  <c r="O57" s="1"/>
  <c r="P53"/>
  <c r="N63"/>
  <c r="N62"/>
  <c r="N64" s="1"/>
  <c r="O58" i="4"/>
  <c r="O56"/>
  <c r="O55"/>
  <c r="O57" s="1"/>
  <c r="N63"/>
  <c r="N64"/>
  <c r="AA30"/>
  <c r="B30" s="1"/>
  <c r="AB28"/>
  <c r="O30"/>
  <c r="P28"/>
  <c r="AA26"/>
  <c r="AB24"/>
  <c r="O26"/>
  <c r="P24"/>
  <c r="AA22"/>
  <c r="AA20"/>
  <c r="AA19"/>
  <c r="AB17"/>
  <c r="B17" s="1"/>
  <c r="O22"/>
  <c r="O20"/>
  <c r="O19"/>
  <c r="O21" s="1"/>
  <c r="P17"/>
  <c r="AA58"/>
  <c r="AA56"/>
  <c r="AA55"/>
  <c r="AA57" s="1"/>
  <c r="AA30" i="3"/>
  <c r="B30" s="1"/>
  <c r="AB28"/>
  <c r="O30"/>
  <c r="P28"/>
  <c r="AA26"/>
  <c r="B26" s="1"/>
  <c r="AB24"/>
  <c r="O26"/>
  <c r="P24"/>
  <c r="AA22"/>
  <c r="AA20"/>
  <c r="AA19"/>
  <c r="AB17"/>
  <c r="B17" s="1"/>
  <c r="O22"/>
  <c r="O20"/>
  <c r="O19"/>
  <c r="O21" s="1"/>
  <c r="P17"/>
  <c r="AA58"/>
  <c r="AA56"/>
  <c r="AA55"/>
  <c r="AA57" s="1"/>
  <c r="AB53"/>
  <c r="B53" s="1"/>
  <c r="O61"/>
  <c r="O58"/>
  <c r="O56"/>
  <c r="O55"/>
  <c r="O57" s="1"/>
  <c r="P53"/>
  <c r="N63"/>
  <c r="N62"/>
  <c r="N64" s="1"/>
  <c r="O58" i="2"/>
  <c r="O56"/>
  <c r="O55"/>
  <c r="O57" s="1"/>
  <c r="P53"/>
  <c r="P61" s="1"/>
  <c r="N63"/>
  <c r="N62"/>
  <c r="N64" s="1"/>
  <c r="AA30"/>
  <c r="B30" s="1"/>
  <c r="AB28"/>
  <c r="O30"/>
  <c r="P28"/>
  <c r="AA26"/>
  <c r="B26" s="1"/>
  <c r="AB24"/>
  <c r="O26"/>
  <c r="P24"/>
  <c r="AA22"/>
  <c r="AA20"/>
  <c r="AA19"/>
  <c r="AB17"/>
  <c r="B17" s="1"/>
  <c r="O22"/>
  <c r="O20"/>
  <c r="O19"/>
  <c r="O21" s="1"/>
  <c r="P17"/>
  <c r="AA58"/>
  <c r="AA56"/>
  <c r="AA55"/>
  <c r="AA57" s="1"/>
  <c r="AB53"/>
  <c r="B53" s="1"/>
  <c r="AA30" i="1"/>
  <c r="AB28"/>
  <c r="O30"/>
  <c r="P28"/>
  <c r="AA26"/>
  <c r="AB24"/>
  <c r="B24" s="1"/>
  <c r="O26"/>
  <c r="P24"/>
  <c r="AA22"/>
  <c r="AA20"/>
  <c r="AA19"/>
  <c r="AB17"/>
  <c r="O22"/>
  <c r="O20"/>
  <c r="O19"/>
  <c r="O21" s="1"/>
  <c r="P17"/>
  <c r="AA58"/>
  <c r="AA56"/>
  <c r="AA55"/>
  <c r="AA57" s="1"/>
  <c r="AB53"/>
  <c r="B53" s="1"/>
  <c r="O61"/>
  <c r="O58"/>
  <c r="O56"/>
  <c r="O55"/>
  <c r="O57" s="1"/>
  <c r="P53"/>
  <c r="N63"/>
  <c r="N62"/>
  <c r="N64" s="1"/>
  <c r="B22" i="6" l="1"/>
  <c r="B22" i="5"/>
  <c r="B22" i="3"/>
  <c r="B22" i="2"/>
  <c r="B20"/>
  <c r="B22" i="1"/>
  <c r="B22" i="8"/>
  <c r="B22" i="11"/>
  <c r="B20"/>
  <c r="B26" i="21"/>
  <c r="B58" i="11"/>
  <c r="AA21" i="12"/>
  <c r="B19"/>
  <c r="AA21" i="13"/>
  <c r="AA21" i="14"/>
  <c r="AA21" i="15"/>
  <c r="X61" i="4"/>
  <c r="W62"/>
  <c r="W64" s="1"/>
  <c r="W63"/>
  <c r="AA21" i="16"/>
  <c r="AA21" i="18"/>
  <c r="B19" i="8"/>
  <c r="AA21" i="6"/>
  <c r="AA21" i="5"/>
  <c r="AA21" i="4"/>
  <c r="AA21" i="3"/>
  <c r="AA21" i="2"/>
  <c r="AA21" i="1"/>
  <c r="AA21" i="22"/>
  <c r="AA21" i="21"/>
  <c r="AA21" i="24"/>
  <c r="AA21" i="23"/>
  <c r="AA57" i="9"/>
  <c r="AA57" i="6"/>
  <c r="AA21" i="20"/>
  <c r="AA21" i="26"/>
  <c r="AA21" i="25"/>
  <c r="U63" i="17"/>
  <c r="U62"/>
  <c r="U64" s="1"/>
  <c r="V61"/>
  <c r="AB58" i="26"/>
  <c r="B58" s="1"/>
  <c r="AB56"/>
  <c r="B56" s="1"/>
  <c r="AB55"/>
  <c r="AB57" s="1"/>
  <c r="B57" s="1"/>
  <c r="AC53"/>
  <c r="P22"/>
  <c r="P20"/>
  <c r="P19"/>
  <c r="P21" s="1"/>
  <c r="Q17"/>
  <c r="AB22"/>
  <c r="B22" s="1"/>
  <c r="AB20"/>
  <c r="B20" s="1"/>
  <c r="AB19"/>
  <c r="AB21" s="1"/>
  <c r="AC17"/>
  <c r="P26"/>
  <c r="Q24"/>
  <c r="Q26" s="1"/>
  <c r="AB26"/>
  <c r="AC24"/>
  <c r="AC26" s="1"/>
  <c r="P30"/>
  <c r="Q28"/>
  <c r="Q30" s="1"/>
  <c r="AB30"/>
  <c r="AC28"/>
  <c r="AC30" s="1"/>
  <c r="P58"/>
  <c r="P56"/>
  <c r="P55"/>
  <c r="P57" s="1"/>
  <c r="Q53"/>
  <c r="Q61" s="1"/>
  <c r="R61" s="1"/>
  <c r="S61" s="1"/>
  <c r="O63"/>
  <c r="O62"/>
  <c r="O64" s="1"/>
  <c r="P61" i="25"/>
  <c r="P58"/>
  <c r="P56"/>
  <c r="P55"/>
  <c r="P57" s="1"/>
  <c r="Q53"/>
  <c r="O63"/>
  <c r="O62"/>
  <c r="O64" s="1"/>
  <c r="AB58"/>
  <c r="B58" s="1"/>
  <c r="AB56"/>
  <c r="B56" s="1"/>
  <c r="AB55"/>
  <c r="AB57" s="1"/>
  <c r="B57" s="1"/>
  <c r="AC53"/>
  <c r="P22"/>
  <c r="P20"/>
  <c r="P19"/>
  <c r="P21" s="1"/>
  <c r="Q17"/>
  <c r="AB22"/>
  <c r="B22" s="1"/>
  <c r="AB20"/>
  <c r="B20" s="1"/>
  <c r="AB19"/>
  <c r="AB21" s="1"/>
  <c r="AC17"/>
  <c r="P26"/>
  <c r="Q24"/>
  <c r="Q26" s="1"/>
  <c r="AB26"/>
  <c r="AC24"/>
  <c r="AC26" s="1"/>
  <c r="P30"/>
  <c r="Q28"/>
  <c r="Q30" s="1"/>
  <c r="AB30"/>
  <c r="AC28"/>
  <c r="AC30" s="1"/>
  <c r="AB58" i="24"/>
  <c r="B58" s="1"/>
  <c r="AB56"/>
  <c r="B56" s="1"/>
  <c r="AB55"/>
  <c r="AB57" s="1"/>
  <c r="B57" s="1"/>
  <c r="AC53"/>
  <c r="P22"/>
  <c r="P20"/>
  <c r="P19"/>
  <c r="P21" s="1"/>
  <c r="Q17"/>
  <c r="AB22"/>
  <c r="B22" s="1"/>
  <c r="AB20"/>
  <c r="B20" s="1"/>
  <c r="AB19"/>
  <c r="AB21" s="1"/>
  <c r="AC17"/>
  <c r="P26"/>
  <c r="Q24"/>
  <c r="Q26" s="1"/>
  <c r="AB26"/>
  <c r="B26" s="1"/>
  <c r="AC24"/>
  <c r="AC26" s="1"/>
  <c r="P30"/>
  <c r="Q28"/>
  <c r="Q30" s="1"/>
  <c r="AB30"/>
  <c r="B30" s="1"/>
  <c r="AC28"/>
  <c r="AC30" s="1"/>
  <c r="P58"/>
  <c r="P56"/>
  <c r="P55"/>
  <c r="P57" s="1"/>
  <c r="Q53"/>
  <c r="Q61" s="1"/>
  <c r="R61" s="1"/>
  <c r="S61" s="1"/>
  <c r="O63"/>
  <c r="O62"/>
  <c r="O64" s="1"/>
  <c r="P61" i="23"/>
  <c r="P58"/>
  <c r="P56"/>
  <c r="P55"/>
  <c r="P57" s="1"/>
  <c r="Q53"/>
  <c r="O63"/>
  <c r="O62"/>
  <c r="O64" s="1"/>
  <c r="AB58"/>
  <c r="B58" s="1"/>
  <c r="AB56"/>
  <c r="B56" s="1"/>
  <c r="AB55"/>
  <c r="AB57" s="1"/>
  <c r="B57" s="1"/>
  <c r="AC53"/>
  <c r="P22"/>
  <c r="P20"/>
  <c r="P19"/>
  <c r="P21" s="1"/>
  <c r="Q17"/>
  <c r="AB22"/>
  <c r="B22" s="1"/>
  <c r="AB20"/>
  <c r="B20" s="1"/>
  <c r="AB19"/>
  <c r="AB21" s="1"/>
  <c r="AC17"/>
  <c r="P26"/>
  <c r="Q24"/>
  <c r="Q26" s="1"/>
  <c r="AB26"/>
  <c r="B26" s="1"/>
  <c r="AC24"/>
  <c r="AC26" s="1"/>
  <c r="P30"/>
  <c r="Q28"/>
  <c r="Q30" s="1"/>
  <c r="AB30"/>
  <c r="B30" s="1"/>
  <c r="AC28"/>
  <c r="AC30" s="1"/>
  <c r="AB58" i="22"/>
  <c r="B58" s="1"/>
  <c r="AB56"/>
  <c r="B56" s="1"/>
  <c r="AB55"/>
  <c r="AB57" s="1"/>
  <c r="B57" s="1"/>
  <c r="AC53"/>
  <c r="P22"/>
  <c r="P20"/>
  <c r="P19"/>
  <c r="P21" s="1"/>
  <c r="Q17"/>
  <c r="AB22"/>
  <c r="B22" s="1"/>
  <c r="AB20"/>
  <c r="B20" s="1"/>
  <c r="AB19"/>
  <c r="AB21" s="1"/>
  <c r="AC17"/>
  <c r="P26"/>
  <c r="Q24"/>
  <c r="Q26" s="1"/>
  <c r="AB26"/>
  <c r="AC24"/>
  <c r="AC26" s="1"/>
  <c r="P30"/>
  <c r="Q28"/>
  <c r="Q30" s="1"/>
  <c r="AB30"/>
  <c r="AC28"/>
  <c r="AC30" s="1"/>
  <c r="P58"/>
  <c r="P56"/>
  <c r="P55"/>
  <c r="P57" s="1"/>
  <c r="Q53"/>
  <c r="Q61" s="1"/>
  <c r="R61" s="1"/>
  <c r="S61" s="1"/>
  <c r="O63"/>
  <c r="O62"/>
  <c r="O64" s="1"/>
  <c r="P61" i="21"/>
  <c r="P58"/>
  <c r="P56"/>
  <c r="P55"/>
  <c r="P57" s="1"/>
  <c r="Q53"/>
  <c r="O63"/>
  <c r="O62"/>
  <c r="O64" s="1"/>
  <c r="AB58"/>
  <c r="B58" s="1"/>
  <c r="AB56"/>
  <c r="B56" s="1"/>
  <c r="AB55"/>
  <c r="AB57" s="1"/>
  <c r="B57" s="1"/>
  <c r="AC53"/>
  <c r="P22"/>
  <c r="P20"/>
  <c r="P19"/>
  <c r="P21" s="1"/>
  <c r="Q17"/>
  <c r="AB22"/>
  <c r="B22" s="1"/>
  <c r="AB20"/>
  <c r="B20" s="1"/>
  <c r="AB19"/>
  <c r="AB21" s="1"/>
  <c r="AC17"/>
  <c r="P26"/>
  <c r="Q24"/>
  <c r="Q26" s="1"/>
  <c r="AB26"/>
  <c r="AC24"/>
  <c r="AC26" s="1"/>
  <c r="P30"/>
  <c r="Q28"/>
  <c r="Q30" s="1"/>
  <c r="AB30"/>
  <c r="AC28"/>
  <c r="AC30" s="1"/>
  <c r="AB58" i="20"/>
  <c r="B58" s="1"/>
  <c r="AB56"/>
  <c r="B56" s="1"/>
  <c r="AB55"/>
  <c r="AB57" s="1"/>
  <c r="B57" s="1"/>
  <c r="AC53"/>
  <c r="P22"/>
  <c r="P20"/>
  <c r="P19"/>
  <c r="P21" s="1"/>
  <c r="Q17"/>
  <c r="AB22"/>
  <c r="B22" s="1"/>
  <c r="AB20"/>
  <c r="B20" s="1"/>
  <c r="AB19"/>
  <c r="AB21" s="1"/>
  <c r="AC17"/>
  <c r="P26"/>
  <c r="Q24"/>
  <c r="Q26" s="1"/>
  <c r="AB26"/>
  <c r="B26" s="1"/>
  <c r="AC24"/>
  <c r="AC26" s="1"/>
  <c r="P30"/>
  <c r="Q28"/>
  <c r="Q30" s="1"/>
  <c r="AB30"/>
  <c r="B30" s="1"/>
  <c r="AC28"/>
  <c r="AC30" s="1"/>
  <c r="P58"/>
  <c r="P56"/>
  <c r="P55"/>
  <c r="P57" s="1"/>
  <c r="Q53"/>
  <c r="Q61" s="1"/>
  <c r="R61" s="1"/>
  <c r="S61" s="1"/>
  <c r="O63"/>
  <c r="O62"/>
  <c r="O64" s="1"/>
  <c r="AB58" i="18"/>
  <c r="B58" s="1"/>
  <c r="AB56"/>
  <c r="B56" s="1"/>
  <c r="AB55"/>
  <c r="AB57" s="1"/>
  <c r="B57" s="1"/>
  <c r="AC53"/>
  <c r="P22"/>
  <c r="P20"/>
  <c r="P19"/>
  <c r="P21" s="1"/>
  <c r="Q17"/>
  <c r="AB22"/>
  <c r="B22" s="1"/>
  <c r="AB20"/>
  <c r="B20" s="1"/>
  <c r="AB19"/>
  <c r="AB21" s="1"/>
  <c r="AC17"/>
  <c r="P26"/>
  <c r="Q24"/>
  <c r="Q26" s="1"/>
  <c r="AB26"/>
  <c r="B26" s="1"/>
  <c r="AC24"/>
  <c r="AC26" s="1"/>
  <c r="P30"/>
  <c r="Q28"/>
  <c r="Q30" s="1"/>
  <c r="AB30"/>
  <c r="B30" s="1"/>
  <c r="AC28"/>
  <c r="AC30" s="1"/>
  <c r="P58"/>
  <c r="P56"/>
  <c r="P55"/>
  <c r="P57" s="1"/>
  <c r="Q53"/>
  <c r="Q61" s="1"/>
  <c r="R61" s="1"/>
  <c r="S61" s="1"/>
  <c r="O63"/>
  <c r="O62"/>
  <c r="O64" s="1"/>
  <c r="P61" i="16"/>
  <c r="P58"/>
  <c r="P56"/>
  <c r="P55"/>
  <c r="P57" s="1"/>
  <c r="Q53"/>
  <c r="O63"/>
  <c r="O62"/>
  <c r="O64" s="1"/>
  <c r="AB58"/>
  <c r="B58" s="1"/>
  <c r="AB56"/>
  <c r="B56" s="1"/>
  <c r="AB55"/>
  <c r="AB57" s="1"/>
  <c r="B57" s="1"/>
  <c r="AC53"/>
  <c r="P22"/>
  <c r="P20"/>
  <c r="P19"/>
  <c r="P21" s="1"/>
  <c r="Q17"/>
  <c r="AB22"/>
  <c r="B22" s="1"/>
  <c r="AB20"/>
  <c r="B20" s="1"/>
  <c r="AB19"/>
  <c r="AB21" s="1"/>
  <c r="AC17"/>
  <c r="P26"/>
  <c r="Q24"/>
  <c r="Q26" s="1"/>
  <c r="AB26"/>
  <c r="AC24"/>
  <c r="AC26" s="1"/>
  <c r="P30"/>
  <c r="Q28"/>
  <c r="Q30" s="1"/>
  <c r="AB30"/>
  <c r="AC28"/>
  <c r="AC30" s="1"/>
  <c r="AB58" i="15"/>
  <c r="B58" s="1"/>
  <c r="AB56"/>
  <c r="B56" s="1"/>
  <c r="AB55"/>
  <c r="AB57" s="1"/>
  <c r="B57" s="1"/>
  <c r="AC53"/>
  <c r="P22"/>
  <c r="P20"/>
  <c r="P19"/>
  <c r="P21" s="1"/>
  <c r="Q17"/>
  <c r="AB22"/>
  <c r="B22" s="1"/>
  <c r="AB20"/>
  <c r="B20" s="1"/>
  <c r="AB19"/>
  <c r="AB21" s="1"/>
  <c r="AC17"/>
  <c r="P26"/>
  <c r="Q24"/>
  <c r="Q26" s="1"/>
  <c r="AB26"/>
  <c r="AC24"/>
  <c r="AC26" s="1"/>
  <c r="P30"/>
  <c r="Q28"/>
  <c r="Q30" s="1"/>
  <c r="AB30"/>
  <c r="AC28"/>
  <c r="AC30" s="1"/>
  <c r="P58"/>
  <c r="P56"/>
  <c r="P55"/>
  <c r="P57" s="1"/>
  <c r="Q53"/>
  <c r="Q61" s="1"/>
  <c r="R61" s="1"/>
  <c r="S61" s="1"/>
  <c r="O63"/>
  <c r="O62"/>
  <c r="O64" s="1"/>
  <c r="AB58" i="14"/>
  <c r="B58" s="1"/>
  <c r="AB56"/>
  <c r="B56" s="1"/>
  <c r="AB55"/>
  <c r="AB57" s="1"/>
  <c r="B57" s="1"/>
  <c r="AC53"/>
  <c r="P22"/>
  <c r="P20"/>
  <c r="P19"/>
  <c r="P21" s="1"/>
  <c r="Q17"/>
  <c r="AB22"/>
  <c r="B22" s="1"/>
  <c r="AB20"/>
  <c r="B20" s="1"/>
  <c r="AB19"/>
  <c r="AB21" s="1"/>
  <c r="AC17"/>
  <c r="P26"/>
  <c r="Q24"/>
  <c r="Q26" s="1"/>
  <c r="AB26"/>
  <c r="B26" s="1"/>
  <c r="AC24"/>
  <c r="AC26" s="1"/>
  <c r="P30"/>
  <c r="Q28"/>
  <c r="Q30" s="1"/>
  <c r="AB30"/>
  <c r="AC28"/>
  <c r="AC30" s="1"/>
  <c r="P58"/>
  <c r="P56"/>
  <c r="P55"/>
  <c r="P57" s="1"/>
  <c r="Q53"/>
  <c r="Q61" s="1"/>
  <c r="R61" s="1"/>
  <c r="S61" s="1"/>
  <c r="O63"/>
  <c r="O62"/>
  <c r="O64" s="1"/>
  <c r="P61" i="13"/>
  <c r="P58"/>
  <c r="P56"/>
  <c r="P55"/>
  <c r="P57" s="1"/>
  <c r="Q53"/>
  <c r="O63"/>
  <c r="O62"/>
  <c r="O64" s="1"/>
  <c r="AB58"/>
  <c r="B58" s="1"/>
  <c r="AB56"/>
  <c r="B56" s="1"/>
  <c r="AB55"/>
  <c r="AB57" s="1"/>
  <c r="B57" s="1"/>
  <c r="AC53"/>
  <c r="P22"/>
  <c r="P20"/>
  <c r="P19"/>
  <c r="P21" s="1"/>
  <c r="Q17"/>
  <c r="AB22"/>
  <c r="B22" s="1"/>
  <c r="AB20"/>
  <c r="B20" s="1"/>
  <c r="AB19"/>
  <c r="AB21" s="1"/>
  <c r="AC17"/>
  <c r="P26"/>
  <c r="Q24"/>
  <c r="Q26" s="1"/>
  <c r="AB26"/>
  <c r="B26" s="1"/>
  <c r="AC24"/>
  <c r="AC26" s="1"/>
  <c r="P30"/>
  <c r="Q28"/>
  <c r="Q30" s="1"/>
  <c r="AB30"/>
  <c r="AC28"/>
  <c r="AC30" s="1"/>
  <c r="AB58" i="12"/>
  <c r="B58" s="1"/>
  <c r="AB56"/>
  <c r="B56" s="1"/>
  <c r="AB55"/>
  <c r="AB57" s="1"/>
  <c r="B57" s="1"/>
  <c r="AC53"/>
  <c r="P22"/>
  <c r="P20"/>
  <c r="P19"/>
  <c r="P21" s="1"/>
  <c r="Q17"/>
  <c r="AB22"/>
  <c r="AB20"/>
  <c r="AB19"/>
  <c r="AB21" s="1"/>
  <c r="AC17"/>
  <c r="P26"/>
  <c r="Q24"/>
  <c r="Q26" s="1"/>
  <c r="AB26"/>
  <c r="AC24"/>
  <c r="AC26" s="1"/>
  <c r="P30"/>
  <c r="Q28"/>
  <c r="Q30" s="1"/>
  <c r="AB30"/>
  <c r="AC28"/>
  <c r="AC30" s="1"/>
  <c r="P61"/>
  <c r="P58"/>
  <c r="P56"/>
  <c r="P55"/>
  <c r="P57" s="1"/>
  <c r="Q53"/>
  <c r="O63"/>
  <c r="O62"/>
  <c r="O64" s="1"/>
  <c r="P61" i="11"/>
  <c r="P58"/>
  <c r="P56"/>
  <c r="P55"/>
  <c r="P57" s="1"/>
  <c r="Q53"/>
  <c r="O63"/>
  <c r="O62"/>
  <c r="O64" s="1"/>
  <c r="AB58"/>
  <c r="AB56"/>
  <c r="B56" s="1"/>
  <c r="AB55"/>
  <c r="AB57" s="1"/>
  <c r="B57" s="1"/>
  <c r="AC53"/>
  <c r="P22"/>
  <c r="P20"/>
  <c r="P19"/>
  <c r="P21" s="1"/>
  <c r="Q17"/>
  <c r="AB22"/>
  <c r="AB20"/>
  <c r="AB19"/>
  <c r="AB21" s="1"/>
  <c r="B21" s="1"/>
  <c r="AC17"/>
  <c r="P26"/>
  <c r="Q24"/>
  <c r="Q26" s="1"/>
  <c r="AB26"/>
  <c r="AC24"/>
  <c r="AC26" s="1"/>
  <c r="P30"/>
  <c r="Q28"/>
  <c r="Q30" s="1"/>
  <c r="AB30"/>
  <c r="AC28"/>
  <c r="AC30" s="1"/>
  <c r="AB58" i="10"/>
  <c r="B58" s="1"/>
  <c r="AB56"/>
  <c r="B56" s="1"/>
  <c r="AB55"/>
  <c r="AB57" s="1"/>
  <c r="B57" s="1"/>
  <c r="AC53"/>
  <c r="P22"/>
  <c r="P20"/>
  <c r="P19"/>
  <c r="P21" s="1"/>
  <c r="Q17"/>
  <c r="AB22"/>
  <c r="B22" s="1"/>
  <c r="AB20"/>
  <c r="B20" s="1"/>
  <c r="AB19"/>
  <c r="AB21" s="1"/>
  <c r="B21" s="1"/>
  <c r="AC17"/>
  <c r="P26"/>
  <c r="Q24"/>
  <c r="Q26" s="1"/>
  <c r="AB26"/>
  <c r="AC24"/>
  <c r="AC26" s="1"/>
  <c r="P30"/>
  <c r="Q28"/>
  <c r="Q30" s="1"/>
  <c r="AB30"/>
  <c r="AC28"/>
  <c r="AC30" s="1"/>
  <c r="P58"/>
  <c r="P56"/>
  <c r="P55"/>
  <c r="P57" s="1"/>
  <c r="Q53"/>
  <c r="Q61" s="1"/>
  <c r="R61" s="1"/>
  <c r="S61" s="1"/>
  <c r="O63"/>
  <c r="O62"/>
  <c r="O64" s="1"/>
  <c r="AB58" i="9"/>
  <c r="B58" s="1"/>
  <c r="AB56"/>
  <c r="B56" s="1"/>
  <c r="AB55"/>
  <c r="AB57" s="1"/>
  <c r="AC53"/>
  <c r="P22"/>
  <c r="P20"/>
  <c r="P19"/>
  <c r="P21" s="1"/>
  <c r="Q17"/>
  <c r="AB22"/>
  <c r="B22" s="1"/>
  <c r="AB20"/>
  <c r="B20" s="1"/>
  <c r="AB19"/>
  <c r="AB21" s="1"/>
  <c r="B21" s="1"/>
  <c r="AC17"/>
  <c r="P26"/>
  <c r="Q24"/>
  <c r="Q26" s="1"/>
  <c r="AB26"/>
  <c r="AC24"/>
  <c r="AC26" s="1"/>
  <c r="P30"/>
  <c r="Q28"/>
  <c r="Q30" s="1"/>
  <c r="AB30"/>
  <c r="AC28"/>
  <c r="AC30" s="1"/>
  <c r="AB58" i="8"/>
  <c r="B58" s="1"/>
  <c r="AB56"/>
  <c r="B56" s="1"/>
  <c r="AB55"/>
  <c r="AB57" s="1"/>
  <c r="B57" s="1"/>
  <c r="AC53"/>
  <c r="P22"/>
  <c r="P20"/>
  <c r="P19"/>
  <c r="P21" s="1"/>
  <c r="Q17"/>
  <c r="AB22"/>
  <c r="AB20"/>
  <c r="B20" s="1"/>
  <c r="AB19"/>
  <c r="AB21" s="1"/>
  <c r="B21" s="1"/>
  <c r="AC17"/>
  <c r="P26"/>
  <c r="Q24"/>
  <c r="Q26" s="1"/>
  <c r="AB26"/>
  <c r="AC24"/>
  <c r="AC26" s="1"/>
  <c r="P30"/>
  <c r="Q28"/>
  <c r="Q30" s="1"/>
  <c r="AB30"/>
  <c r="AC28"/>
  <c r="AC30" s="1"/>
  <c r="P58"/>
  <c r="P56"/>
  <c r="P55"/>
  <c r="P57" s="1"/>
  <c r="Q53"/>
  <c r="Q61" s="1"/>
  <c r="R61" s="1"/>
  <c r="S61" s="1"/>
  <c r="O63"/>
  <c r="O62"/>
  <c r="O64" s="1"/>
  <c r="P61" i="7"/>
  <c r="P58"/>
  <c r="P56"/>
  <c r="P55"/>
  <c r="P57" s="1"/>
  <c r="Q53"/>
  <c r="O63"/>
  <c r="O62"/>
  <c r="O64" s="1"/>
  <c r="AB58"/>
  <c r="B58" s="1"/>
  <c r="AB56"/>
  <c r="B56" s="1"/>
  <c r="AB55"/>
  <c r="AB57" s="1"/>
  <c r="B57" s="1"/>
  <c r="AC53"/>
  <c r="P22"/>
  <c r="P20"/>
  <c r="P19"/>
  <c r="P21" s="1"/>
  <c r="Q17"/>
  <c r="AB22"/>
  <c r="B22" s="1"/>
  <c r="AB20"/>
  <c r="B20" s="1"/>
  <c r="AB19"/>
  <c r="AB21" s="1"/>
  <c r="B21" s="1"/>
  <c r="AC17"/>
  <c r="P26"/>
  <c r="Q24"/>
  <c r="Q26" s="1"/>
  <c r="AB26"/>
  <c r="AC24"/>
  <c r="AC26" s="1"/>
  <c r="P30"/>
  <c r="Q28"/>
  <c r="Q30" s="1"/>
  <c r="AB30"/>
  <c r="AC28"/>
  <c r="AC30" s="1"/>
  <c r="AB58" i="6"/>
  <c r="B58" s="1"/>
  <c r="AB56"/>
  <c r="B56" s="1"/>
  <c r="AB55"/>
  <c r="AB57" s="1"/>
  <c r="AC53"/>
  <c r="P22"/>
  <c r="P20"/>
  <c r="P19"/>
  <c r="P21" s="1"/>
  <c r="Q17"/>
  <c r="AB22"/>
  <c r="AB20"/>
  <c r="B20" s="1"/>
  <c r="AB19"/>
  <c r="AB21" s="1"/>
  <c r="AC17"/>
  <c r="P26"/>
  <c r="Q24"/>
  <c r="Q26" s="1"/>
  <c r="AB26"/>
  <c r="B26" s="1"/>
  <c r="AC24"/>
  <c r="AC26" s="1"/>
  <c r="P30"/>
  <c r="Q28"/>
  <c r="Q30" s="1"/>
  <c r="AB30"/>
  <c r="AC28"/>
  <c r="AC30" s="1"/>
  <c r="P58"/>
  <c r="P56"/>
  <c r="P55"/>
  <c r="P57" s="1"/>
  <c r="Q53"/>
  <c r="Q61" s="1"/>
  <c r="R61" s="1"/>
  <c r="S61" s="1"/>
  <c r="O63"/>
  <c r="O62"/>
  <c r="O64" s="1"/>
  <c r="P61" i="5"/>
  <c r="P58"/>
  <c r="P56"/>
  <c r="P55"/>
  <c r="P57" s="1"/>
  <c r="Q53"/>
  <c r="O63"/>
  <c r="O62"/>
  <c r="O64" s="1"/>
  <c r="AB58"/>
  <c r="B58" s="1"/>
  <c r="AB56"/>
  <c r="B56" s="1"/>
  <c r="AB55"/>
  <c r="AB57" s="1"/>
  <c r="B57" s="1"/>
  <c r="AC53"/>
  <c r="P22"/>
  <c r="P20"/>
  <c r="P19"/>
  <c r="P21" s="1"/>
  <c r="Q17"/>
  <c r="AB22"/>
  <c r="AB20"/>
  <c r="B20" s="1"/>
  <c r="AB19"/>
  <c r="AB21" s="1"/>
  <c r="AC17"/>
  <c r="P26"/>
  <c r="Q24"/>
  <c r="Q26" s="1"/>
  <c r="AB26"/>
  <c r="AC24"/>
  <c r="AC26" s="1"/>
  <c r="P30"/>
  <c r="Q28"/>
  <c r="Q30" s="1"/>
  <c r="AB30"/>
  <c r="AC28"/>
  <c r="AC30" s="1"/>
  <c r="AB58" i="4"/>
  <c r="B58" s="1"/>
  <c r="AB56"/>
  <c r="B56" s="1"/>
  <c r="AB55"/>
  <c r="AB57" s="1"/>
  <c r="B57" s="1"/>
  <c r="P22"/>
  <c r="P20"/>
  <c r="P19"/>
  <c r="P21" s="1"/>
  <c r="Q17"/>
  <c r="AB22"/>
  <c r="B22" s="1"/>
  <c r="AB20"/>
  <c r="B20" s="1"/>
  <c r="AB19"/>
  <c r="AB21" s="1"/>
  <c r="AC17"/>
  <c r="P26"/>
  <c r="Q24"/>
  <c r="Q26" s="1"/>
  <c r="AB26"/>
  <c r="B26" s="1"/>
  <c r="AC24"/>
  <c r="AC26" s="1"/>
  <c r="P30"/>
  <c r="Q28"/>
  <c r="Q30" s="1"/>
  <c r="AB30"/>
  <c r="AC28"/>
  <c r="AC30" s="1"/>
  <c r="P58"/>
  <c r="P56"/>
  <c r="P55"/>
  <c r="P57" s="1"/>
  <c r="O63"/>
  <c r="O62"/>
  <c r="O64" s="1"/>
  <c r="P61" i="3"/>
  <c r="P58"/>
  <c r="P56"/>
  <c r="P55"/>
  <c r="P57" s="1"/>
  <c r="Q53"/>
  <c r="O63"/>
  <c r="O62"/>
  <c r="O64" s="1"/>
  <c r="AB58"/>
  <c r="B58" s="1"/>
  <c r="AB56"/>
  <c r="B56" s="1"/>
  <c r="AB55"/>
  <c r="AB57" s="1"/>
  <c r="B57" s="1"/>
  <c r="AC53"/>
  <c r="P22"/>
  <c r="P20"/>
  <c r="P19"/>
  <c r="P21" s="1"/>
  <c r="Q17"/>
  <c r="AB22"/>
  <c r="AB20"/>
  <c r="B20" s="1"/>
  <c r="AB19"/>
  <c r="AB21" s="1"/>
  <c r="AC17"/>
  <c r="P26"/>
  <c r="Q24"/>
  <c r="Q26" s="1"/>
  <c r="AB26"/>
  <c r="AC24"/>
  <c r="AC26" s="1"/>
  <c r="P30"/>
  <c r="Q28"/>
  <c r="Q30" s="1"/>
  <c r="AB30"/>
  <c r="AC28"/>
  <c r="AC30" s="1"/>
  <c r="AB58" i="2"/>
  <c r="B58" s="1"/>
  <c r="AB56"/>
  <c r="B56" s="1"/>
  <c r="AB55"/>
  <c r="AB57" s="1"/>
  <c r="B57" s="1"/>
  <c r="AC53"/>
  <c r="P22"/>
  <c r="P20"/>
  <c r="P19"/>
  <c r="P21" s="1"/>
  <c r="Q17"/>
  <c r="AB22"/>
  <c r="AB20"/>
  <c r="AB19"/>
  <c r="AB21" s="1"/>
  <c r="AC17"/>
  <c r="P26"/>
  <c r="Q24"/>
  <c r="Q26" s="1"/>
  <c r="AB26"/>
  <c r="AC24"/>
  <c r="AC26" s="1"/>
  <c r="P30"/>
  <c r="Q28"/>
  <c r="Q30" s="1"/>
  <c r="AB30"/>
  <c r="AC28"/>
  <c r="AC30" s="1"/>
  <c r="P58"/>
  <c r="P56"/>
  <c r="P55"/>
  <c r="P57" s="1"/>
  <c r="Q53"/>
  <c r="Q61" s="1"/>
  <c r="R61" s="1"/>
  <c r="S61" s="1"/>
  <c r="O63"/>
  <c r="O62"/>
  <c r="O64" s="1"/>
  <c r="P61" i="1"/>
  <c r="P58"/>
  <c r="P56"/>
  <c r="P55"/>
  <c r="P57" s="1"/>
  <c r="Q53"/>
  <c r="O63"/>
  <c r="O62"/>
  <c r="O64" s="1"/>
  <c r="AB58"/>
  <c r="B58" s="1"/>
  <c r="AB56"/>
  <c r="B56" s="1"/>
  <c r="AB55"/>
  <c r="AB57" s="1"/>
  <c r="B57" s="1"/>
  <c r="AC53"/>
  <c r="P22"/>
  <c r="P20"/>
  <c r="P19"/>
  <c r="P21" s="1"/>
  <c r="Q17"/>
  <c r="AB22"/>
  <c r="AB20"/>
  <c r="B20" s="1"/>
  <c r="AB19"/>
  <c r="AB21" s="1"/>
  <c r="AC17"/>
  <c r="P26"/>
  <c r="Q24"/>
  <c r="Q26" s="1"/>
  <c r="AB26"/>
  <c r="B26" s="1"/>
  <c r="AC24"/>
  <c r="AC26" s="1"/>
  <c r="P30"/>
  <c r="Q28"/>
  <c r="Q30" s="1"/>
  <c r="AB30"/>
  <c r="B30" s="1"/>
  <c r="AC28"/>
  <c r="AC30" s="1"/>
  <c r="B19" i="7" l="1"/>
  <c r="B19" i="18"/>
  <c r="B21"/>
  <c r="B21" i="16"/>
  <c r="B19"/>
  <c r="B21" i="15"/>
  <c r="B19"/>
  <c r="B19" i="14"/>
  <c r="B21"/>
  <c r="B21" i="13"/>
  <c r="B19"/>
  <c r="B21" i="12"/>
  <c r="B19" i="6"/>
  <c r="B21"/>
  <c r="B21" i="5"/>
  <c r="B19"/>
  <c r="B21" i="4"/>
  <c r="B19"/>
  <c r="B19" i="3"/>
  <c r="B21"/>
  <c r="B19" i="2"/>
  <c r="B21"/>
  <c r="B21" i="1"/>
  <c r="B19"/>
  <c r="B19" i="10"/>
  <c r="B19" i="9"/>
  <c r="B19" i="11"/>
  <c r="B19" i="24"/>
  <c r="B21"/>
  <c r="B19" i="23"/>
  <c r="B21"/>
  <c r="B19" i="22"/>
  <c r="B21"/>
  <c r="B21" i="21"/>
  <c r="B19"/>
  <c r="B19" i="26"/>
  <c r="B21"/>
  <c r="B19" i="25"/>
  <c r="B21"/>
  <c r="B19" i="20"/>
  <c r="B21"/>
  <c r="B55" i="26"/>
  <c r="B55" i="25"/>
  <c r="B55" i="24"/>
  <c r="B55" i="23"/>
  <c r="B55" i="22"/>
  <c r="B55" i="21"/>
  <c r="B55" i="20"/>
  <c r="B55" i="18"/>
  <c r="B55" i="16"/>
  <c r="B55" i="15"/>
  <c r="B55" i="14"/>
  <c r="B55" i="13"/>
  <c r="B55" i="12"/>
  <c r="B55" i="11"/>
  <c r="B55" i="10"/>
  <c r="B55" i="9"/>
  <c r="B57"/>
  <c r="B55" i="8"/>
  <c r="B55" i="7"/>
  <c r="B57" i="6"/>
  <c r="B55"/>
  <c r="B55" i="5"/>
  <c r="B55" i="4"/>
  <c r="B55" i="3"/>
  <c r="B55" i="2"/>
  <c r="B55" i="1"/>
  <c r="T61" i="2"/>
  <c r="S63"/>
  <c r="S62"/>
  <c r="S64" s="1"/>
  <c r="T61" i="6"/>
  <c r="S63"/>
  <c r="S62"/>
  <c r="S64" s="1"/>
  <c r="T61" i="14"/>
  <c r="S62"/>
  <c r="S64" s="1"/>
  <c r="S63"/>
  <c r="T61" i="15"/>
  <c r="S62"/>
  <c r="S64" s="1"/>
  <c r="S63"/>
  <c r="T61" i="22"/>
  <c r="S62"/>
  <c r="S64" s="1"/>
  <c r="S63"/>
  <c r="T61" i="26"/>
  <c r="S62"/>
  <c r="S64" s="1"/>
  <c r="S63"/>
  <c r="Y61" i="4"/>
  <c r="X63"/>
  <c r="X62"/>
  <c r="X64" s="1"/>
  <c r="T61" i="8"/>
  <c r="S62"/>
  <c r="S64" s="1"/>
  <c r="S63"/>
  <c r="T61" i="10"/>
  <c r="S63"/>
  <c r="S62"/>
  <c r="S64" s="1"/>
  <c r="T61" i="18"/>
  <c r="S63"/>
  <c r="S62"/>
  <c r="S64" s="1"/>
  <c r="T61" i="20"/>
  <c r="S63"/>
  <c r="S62"/>
  <c r="S64" s="1"/>
  <c r="T61" i="24"/>
  <c r="S63"/>
  <c r="S62"/>
  <c r="S64" s="1"/>
  <c r="V63" i="17"/>
  <c r="V62"/>
  <c r="V64" s="1"/>
  <c r="W61"/>
  <c r="Q58" i="26"/>
  <c r="Q56"/>
  <c r="Q55"/>
  <c r="Q57" s="1"/>
  <c r="P63"/>
  <c r="P62"/>
  <c r="P64" s="1"/>
  <c r="AC22"/>
  <c r="AC20"/>
  <c r="AC19"/>
  <c r="AC21" s="1"/>
  <c r="Q22"/>
  <c r="Q20"/>
  <c r="Q19"/>
  <c r="Q21" s="1"/>
  <c r="AC58"/>
  <c r="AC56"/>
  <c r="AC55"/>
  <c r="AC57" s="1"/>
  <c r="AC22" i="25"/>
  <c r="AC20"/>
  <c r="AC19"/>
  <c r="AC21" s="1"/>
  <c r="Q22"/>
  <c r="Q20"/>
  <c r="Q19"/>
  <c r="Q21" s="1"/>
  <c r="AC58"/>
  <c r="AC56"/>
  <c r="AC55"/>
  <c r="AC57" s="1"/>
  <c r="Q61"/>
  <c r="Q58"/>
  <c r="Q56"/>
  <c r="Q55"/>
  <c r="Q57" s="1"/>
  <c r="P63"/>
  <c r="P62"/>
  <c r="P64" s="1"/>
  <c r="Q58" i="24"/>
  <c r="Q56"/>
  <c r="Q55"/>
  <c r="Q57" s="1"/>
  <c r="P63"/>
  <c r="P62"/>
  <c r="P64" s="1"/>
  <c r="AC22"/>
  <c r="AC20"/>
  <c r="AC19"/>
  <c r="AC21" s="1"/>
  <c r="Q22"/>
  <c r="Q20"/>
  <c r="Q19"/>
  <c r="Q21" s="1"/>
  <c r="AC58"/>
  <c r="AC56"/>
  <c r="AC55"/>
  <c r="AC57" s="1"/>
  <c r="AC22" i="23"/>
  <c r="AC20"/>
  <c r="AC19"/>
  <c r="AC21" s="1"/>
  <c r="Q22"/>
  <c r="Q20"/>
  <c r="Q19"/>
  <c r="Q21" s="1"/>
  <c r="AC58"/>
  <c r="AC56"/>
  <c r="AC55"/>
  <c r="AC57" s="1"/>
  <c r="Q61"/>
  <c r="R61" s="1"/>
  <c r="S61" s="1"/>
  <c r="T61" s="1"/>
  <c r="U61" s="1"/>
  <c r="V61" s="1"/>
  <c r="W61" s="1"/>
  <c r="X61" s="1"/>
  <c r="Y61" s="1"/>
  <c r="Z61" s="1"/>
  <c r="AA61" s="1"/>
  <c r="AB61" s="1"/>
  <c r="AC61" s="1"/>
  <c r="Q58"/>
  <c r="Q56"/>
  <c r="Q55"/>
  <c r="Q57" s="1"/>
  <c r="P63"/>
  <c r="P62"/>
  <c r="P64" s="1"/>
  <c r="Q58" i="22"/>
  <c r="Q56"/>
  <c r="Q55"/>
  <c r="Q57" s="1"/>
  <c r="P63"/>
  <c r="P62"/>
  <c r="P64" s="1"/>
  <c r="AC22"/>
  <c r="AC20"/>
  <c r="AC19"/>
  <c r="AC21" s="1"/>
  <c r="Q22"/>
  <c r="Q20"/>
  <c r="Q19"/>
  <c r="Q21" s="1"/>
  <c r="AC58"/>
  <c r="AC56"/>
  <c r="AC55"/>
  <c r="AC57" s="1"/>
  <c r="AC22" i="21"/>
  <c r="AC20"/>
  <c r="AC19"/>
  <c r="AC21" s="1"/>
  <c r="Q22"/>
  <c r="Q20"/>
  <c r="Q19"/>
  <c r="Q21" s="1"/>
  <c r="AC58"/>
  <c r="AC56"/>
  <c r="AC55"/>
  <c r="AC57" s="1"/>
  <c r="Q61"/>
  <c r="Q58"/>
  <c r="Q56"/>
  <c r="Q55"/>
  <c r="Q57" s="1"/>
  <c r="P63"/>
  <c r="P62"/>
  <c r="P64" s="1"/>
  <c r="Q58" i="20"/>
  <c r="Q56"/>
  <c r="Q55"/>
  <c r="Q57" s="1"/>
  <c r="P63"/>
  <c r="P62"/>
  <c r="P64" s="1"/>
  <c r="AC22"/>
  <c r="AC20"/>
  <c r="AC19"/>
  <c r="AC21" s="1"/>
  <c r="Q22"/>
  <c r="Q20"/>
  <c r="Q19"/>
  <c r="Q21" s="1"/>
  <c r="AC58"/>
  <c r="AC56"/>
  <c r="AC55"/>
  <c r="AC57" s="1"/>
  <c r="Q58" i="18"/>
  <c r="Q56"/>
  <c r="Q55"/>
  <c r="Q57" s="1"/>
  <c r="P63"/>
  <c r="P62"/>
  <c r="P64" s="1"/>
  <c r="AC22"/>
  <c r="AC20"/>
  <c r="AC19"/>
  <c r="AC21" s="1"/>
  <c r="Q22"/>
  <c r="Q20"/>
  <c r="Q19"/>
  <c r="Q21" s="1"/>
  <c r="AC58"/>
  <c r="AC56"/>
  <c r="AC55"/>
  <c r="AC57" s="1"/>
  <c r="AC22" i="16"/>
  <c r="AC20"/>
  <c r="AC19"/>
  <c r="AC21" s="1"/>
  <c r="Q22"/>
  <c r="Q20"/>
  <c r="Q19"/>
  <c r="Q21" s="1"/>
  <c r="AC58"/>
  <c r="AC56"/>
  <c r="AC55"/>
  <c r="AC57" s="1"/>
  <c r="Q61"/>
  <c r="Q58"/>
  <c r="Q56"/>
  <c r="Q55"/>
  <c r="Q57" s="1"/>
  <c r="P63"/>
  <c r="P62"/>
  <c r="P64" s="1"/>
  <c r="Q58" i="15"/>
  <c r="Q56"/>
  <c r="Q55"/>
  <c r="Q57" s="1"/>
  <c r="P63"/>
  <c r="P62"/>
  <c r="P64" s="1"/>
  <c r="AC22"/>
  <c r="AC20"/>
  <c r="AC19"/>
  <c r="AC21" s="1"/>
  <c r="Q22"/>
  <c r="Q20"/>
  <c r="Q19"/>
  <c r="Q21" s="1"/>
  <c r="AC58"/>
  <c r="AC56"/>
  <c r="AC55"/>
  <c r="AC57" s="1"/>
  <c r="Q58" i="14"/>
  <c r="Q56"/>
  <c r="Q55"/>
  <c r="Q57" s="1"/>
  <c r="P63"/>
  <c r="P62"/>
  <c r="P64" s="1"/>
  <c r="AC22"/>
  <c r="AC20"/>
  <c r="AC19"/>
  <c r="AC21" s="1"/>
  <c r="Q22"/>
  <c r="Q20"/>
  <c r="Q19"/>
  <c r="Q21" s="1"/>
  <c r="AC58"/>
  <c r="AC56"/>
  <c r="AC55"/>
  <c r="AC57" s="1"/>
  <c r="AC22" i="13"/>
  <c r="AC20"/>
  <c r="AC19"/>
  <c r="AC21" s="1"/>
  <c r="Q22"/>
  <c r="Q20"/>
  <c r="Q19"/>
  <c r="Q21" s="1"/>
  <c r="AC58"/>
  <c r="AC56"/>
  <c r="AC55"/>
  <c r="AC57" s="1"/>
  <c r="Q61"/>
  <c r="Q58"/>
  <c r="Q56"/>
  <c r="Q55"/>
  <c r="Q57" s="1"/>
  <c r="P63"/>
  <c r="P62"/>
  <c r="P64" s="1"/>
  <c r="Q61" i="12"/>
  <c r="Q58"/>
  <c r="Q56"/>
  <c r="Q55"/>
  <c r="Q57" s="1"/>
  <c r="P63"/>
  <c r="P62"/>
  <c r="P64" s="1"/>
  <c r="AC22"/>
  <c r="AC20"/>
  <c r="AC19"/>
  <c r="AC21" s="1"/>
  <c r="Q22"/>
  <c r="Q20"/>
  <c r="Q19"/>
  <c r="Q21" s="1"/>
  <c r="AC58"/>
  <c r="AC56"/>
  <c r="AC55"/>
  <c r="AC57" s="1"/>
  <c r="AC22" i="11"/>
  <c r="AC20"/>
  <c r="AC19"/>
  <c r="AC21" s="1"/>
  <c r="Q22"/>
  <c r="Q20"/>
  <c r="Q19"/>
  <c r="Q21" s="1"/>
  <c r="AC58"/>
  <c r="AC56"/>
  <c r="AC55"/>
  <c r="AC57" s="1"/>
  <c r="Q61"/>
  <c r="Q58"/>
  <c r="Q56"/>
  <c r="Q55"/>
  <c r="Q57" s="1"/>
  <c r="P63"/>
  <c r="P62"/>
  <c r="P64" s="1"/>
  <c r="Q58" i="10"/>
  <c r="Q56"/>
  <c r="Q55"/>
  <c r="Q57" s="1"/>
  <c r="P63"/>
  <c r="P62"/>
  <c r="P64" s="1"/>
  <c r="AC22"/>
  <c r="AC20"/>
  <c r="AC19"/>
  <c r="AC21" s="1"/>
  <c r="Q22"/>
  <c r="Q20"/>
  <c r="Q19"/>
  <c r="Q21" s="1"/>
  <c r="AC58"/>
  <c r="AC56"/>
  <c r="AC55"/>
  <c r="AC57" s="1"/>
  <c r="AC22" i="9"/>
  <c r="AC20"/>
  <c r="AC19"/>
  <c r="AC21" s="1"/>
  <c r="Q22"/>
  <c r="Q20"/>
  <c r="Q19"/>
  <c r="Q21" s="1"/>
  <c r="AC58"/>
  <c r="AC56"/>
  <c r="AC55"/>
  <c r="AC57" s="1"/>
  <c r="Q58" i="8"/>
  <c r="Q56"/>
  <c r="Q55"/>
  <c r="Q57" s="1"/>
  <c r="P63"/>
  <c r="P62"/>
  <c r="P64" s="1"/>
  <c r="AC22"/>
  <c r="AC20"/>
  <c r="AC19"/>
  <c r="AC21" s="1"/>
  <c r="Q22"/>
  <c r="Q20"/>
  <c r="Q19"/>
  <c r="Q21" s="1"/>
  <c r="AC58"/>
  <c r="AC56"/>
  <c r="AC55"/>
  <c r="AC57" s="1"/>
  <c r="AC22" i="7"/>
  <c r="AC20"/>
  <c r="AC19"/>
  <c r="AC21" s="1"/>
  <c r="Q22"/>
  <c r="Q20"/>
  <c r="Q19"/>
  <c r="Q21" s="1"/>
  <c r="AC58"/>
  <c r="AC56"/>
  <c r="AC55"/>
  <c r="AC57" s="1"/>
  <c r="Q61"/>
  <c r="Q58"/>
  <c r="Q56"/>
  <c r="Q55"/>
  <c r="Q57" s="1"/>
  <c r="P63"/>
  <c r="P62"/>
  <c r="P64" s="1"/>
  <c r="Q58" i="6"/>
  <c r="Q56"/>
  <c r="Q55"/>
  <c r="Q57" s="1"/>
  <c r="P63"/>
  <c r="P62"/>
  <c r="P64" s="1"/>
  <c r="AC22"/>
  <c r="AC20"/>
  <c r="AC19"/>
  <c r="AC21" s="1"/>
  <c r="Q22"/>
  <c r="Q20"/>
  <c r="Q19"/>
  <c r="Q21" s="1"/>
  <c r="AC58"/>
  <c r="AC56"/>
  <c r="AC55"/>
  <c r="AC57" s="1"/>
  <c r="AC22" i="5"/>
  <c r="AC20"/>
  <c r="AC19"/>
  <c r="AC21" s="1"/>
  <c r="Q22"/>
  <c r="Q20"/>
  <c r="Q19"/>
  <c r="Q21" s="1"/>
  <c r="AC58"/>
  <c r="AC56"/>
  <c r="AC55"/>
  <c r="AC57" s="1"/>
  <c r="Q61"/>
  <c r="R61" s="1"/>
  <c r="S61" s="1"/>
  <c r="T61" s="1"/>
  <c r="U61" s="1"/>
  <c r="V61" s="1"/>
  <c r="W61" s="1"/>
  <c r="X61" s="1"/>
  <c r="Y61" s="1"/>
  <c r="Z61" s="1"/>
  <c r="AA61" s="1"/>
  <c r="AB61" s="1"/>
  <c r="AC61" s="1"/>
  <c r="Q58"/>
  <c r="Q56"/>
  <c r="Q55"/>
  <c r="Q57" s="1"/>
  <c r="P63"/>
  <c r="P62"/>
  <c r="P64" s="1"/>
  <c r="Q58" i="4"/>
  <c r="Q56"/>
  <c r="Q55"/>
  <c r="Q57" s="1"/>
  <c r="P63"/>
  <c r="P62"/>
  <c r="P64" s="1"/>
  <c r="AC22"/>
  <c r="AC20"/>
  <c r="AC19"/>
  <c r="AC21" s="1"/>
  <c r="Q22"/>
  <c r="Q20"/>
  <c r="Q19"/>
  <c r="Q21" s="1"/>
  <c r="AC58"/>
  <c r="AC56"/>
  <c r="AC55"/>
  <c r="AC57" s="1"/>
  <c r="AC22" i="3"/>
  <c r="AC20"/>
  <c r="AC19"/>
  <c r="AC21" s="1"/>
  <c r="Q22"/>
  <c r="Q20"/>
  <c r="Q19"/>
  <c r="Q21" s="1"/>
  <c r="AC58"/>
  <c r="AC56"/>
  <c r="AC55"/>
  <c r="AC57" s="1"/>
  <c r="Q61"/>
  <c r="R61" s="1"/>
  <c r="S61" s="1"/>
  <c r="T61" s="1"/>
  <c r="U61" s="1"/>
  <c r="V61" s="1"/>
  <c r="W61" s="1"/>
  <c r="X61" s="1"/>
  <c r="Y61" s="1"/>
  <c r="Z61" s="1"/>
  <c r="AA61" s="1"/>
  <c r="AB61" s="1"/>
  <c r="AC61" s="1"/>
  <c r="Q58"/>
  <c r="Q56"/>
  <c r="Q55"/>
  <c r="Q57" s="1"/>
  <c r="P63"/>
  <c r="P62"/>
  <c r="P64" s="1"/>
  <c r="Q58" i="2"/>
  <c r="Q56"/>
  <c r="Q55"/>
  <c r="Q57" s="1"/>
  <c r="P63"/>
  <c r="P62"/>
  <c r="P64" s="1"/>
  <c r="AC22"/>
  <c r="AC20"/>
  <c r="AC19"/>
  <c r="AC21" s="1"/>
  <c r="Q22"/>
  <c r="Q20"/>
  <c r="Q19"/>
  <c r="Q21" s="1"/>
  <c r="AC58"/>
  <c r="AC56"/>
  <c r="AC55"/>
  <c r="AC57" s="1"/>
  <c r="AC22" i="1"/>
  <c r="AC20"/>
  <c r="AC19"/>
  <c r="AC21" s="1"/>
  <c r="Q22"/>
  <c r="Q20"/>
  <c r="Q19"/>
  <c r="Q21" s="1"/>
  <c r="AC58"/>
  <c r="AC56"/>
  <c r="AC55"/>
  <c r="AC57" s="1"/>
  <c r="Q61"/>
  <c r="Q58"/>
  <c r="Q56"/>
  <c r="Q55"/>
  <c r="Q57" s="1"/>
  <c r="P63"/>
  <c r="P62"/>
  <c r="P64" s="1"/>
  <c r="U61" i="20" l="1"/>
  <c r="T62"/>
  <c r="T64" s="1"/>
  <c r="T63"/>
  <c r="U61" i="10"/>
  <c r="T62"/>
  <c r="T64" s="1"/>
  <c r="T63"/>
  <c r="Z61" i="4"/>
  <c r="Y63"/>
  <c r="Y62"/>
  <c r="Y64" s="1"/>
  <c r="U61" i="22"/>
  <c r="T63"/>
  <c r="T62"/>
  <c r="T64" s="1"/>
  <c r="U61" i="14"/>
  <c r="T63"/>
  <c r="T62"/>
  <c r="T64" s="1"/>
  <c r="U61" i="2"/>
  <c r="T62"/>
  <c r="T64" s="1"/>
  <c r="T63"/>
  <c r="U61" i="24"/>
  <c r="T62"/>
  <c r="T64" s="1"/>
  <c r="T63"/>
  <c r="U61" i="18"/>
  <c r="T62"/>
  <c r="T64" s="1"/>
  <c r="T63"/>
  <c r="U61" i="8"/>
  <c r="T63"/>
  <c r="T62"/>
  <c r="T64" s="1"/>
  <c r="U61" i="26"/>
  <c r="T63"/>
  <c r="T62"/>
  <c r="T64" s="1"/>
  <c r="U61" i="15"/>
  <c r="T63"/>
  <c r="T62"/>
  <c r="T64" s="1"/>
  <c r="U61" i="6"/>
  <c r="T62"/>
  <c r="T64" s="1"/>
  <c r="T63"/>
  <c r="W63" i="17"/>
  <c r="W62"/>
  <c r="W64" s="1"/>
  <c r="X61"/>
  <c r="Q63" i="26"/>
  <c r="Q62"/>
  <c r="Q64" s="1"/>
  <c r="Q63" i="25"/>
  <c r="Q62"/>
  <c r="Q64" s="1"/>
  <c r="R61"/>
  <c r="S61" s="1"/>
  <c r="T61" s="1"/>
  <c r="U61" s="1"/>
  <c r="V61" s="1"/>
  <c r="W61" s="1"/>
  <c r="X61" s="1"/>
  <c r="Y61" s="1"/>
  <c r="Z61" s="1"/>
  <c r="AA61" s="1"/>
  <c r="AB61" s="1"/>
  <c r="AC61" s="1"/>
  <c r="Q63" i="24"/>
  <c r="Q62"/>
  <c r="Q64" s="1"/>
  <c r="Q63" i="23"/>
  <c r="Q62"/>
  <c r="Q64" s="1"/>
  <c r="Q63" i="22"/>
  <c r="Q62"/>
  <c r="Q64" s="1"/>
  <c r="Q63" i="21"/>
  <c r="Q62"/>
  <c r="Q64" s="1"/>
  <c r="R61"/>
  <c r="S61" s="1"/>
  <c r="T61" s="1"/>
  <c r="U61" s="1"/>
  <c r="V61" s="1"/>
  <c r="W61" s="1"/>
  <c r="X61" s="1"/>
  <c r="Y61" s="1"/>
  <c r="Z61" s="1"/>
  <c r="AA61" s="1"/>
  <c r="AB61" s="1"/>
  <c r="AC61" s="1"/>
  <c r="Q63" i="20"/>
  <c r="Q62"/>
  <c r="Q64" s="1"/>
  <c r="Q63" i="18"/>
  <c r="Q62"/>
  <c r="Q64" s="1"/>
  <c r="Q63" i="16"/>
  <c r="Q62"/>
  <c r="Q64" s="1"/>
  <c r="R61"/>
  <c r="S61" s="1"/>
  <c r="T61" s="1"/>
  <c r="U61" s="1"/>
  <c r="V61" s="1"/>
  <c r="W61" s="1"/>
  <c r="X61" s="1"/>
  <c r="Y61" s="1"/>
  <c r="Z61" s="1"/>
  <c r="AA61" s="1"/>
  <c r="AB61" s="1"/>
  <c r="AC61" s="1"/>
  <c r="Q63" i="15"/>
  <c r="Q62"/>
  <c r="Q64" s="1"/>
  <c r="Q63" i="14"/>
  <c r="Q62"/>
  <c r="Q64" s="1"/>
  <c r="Q63" i="13"/>
  <c r="Q62"/>
  <c r="Q64" s="1"/>
  <c r="R61"/>
  <c r="S61" s="1"/>
  <c r="T61" s="1"/>
  <c r="U61" s="1"/>
  <c r="V61" s="1"/>
  <c r="W61" s="1"/>
  <c r="X61" s="1"/>
  <c r="Y61" s="1"/>
  <c r="Z61" s="1"/>
  <c r="AA61" s="1"/>
  <c r="AB61" s="1"/>
  <c r="AC61" s="1"/>
  <c r="Q63" i="12"/>
  <c r="Q62"/>
  <c r="Q64" s="1"/>
  <c r="R61"/>
  <c r="Q63" i="11"/>
  <c r="Q62"/>
  <c r="Q64" s="1"/>
  <c r="R61"/>
  <c r="S61" s="1"/>
  <c r="T61" s="1"/>
  <c r="U61" s="1"/>
  <c r="V61" s="1"/>
  <c r="W61" s="1"/>
  <c r="X61" s="1"/>
  <c r="Y61" s="1"/>
  <c r="Z61" s="1"/>
  <c r="AA61" s="1"/>
  <c r="AB61" s="1"/>
  <c r="AC61" s="1"/>
  <c r="Q63" i="10"/>
  <c r="Q62"/>
  <c r="Q64" s="1"/>
  <c r="Q63" i="8"/>
  <c r="Q62"/>
  <c r="Q64" s="1"/>
  <c r="Q63" i="7"/>
  <c r="Q62"/>
  <c r="Q64" s="1"/>
  <c r="R61"/>
  <c r="S61" s="1"/>
  <c r="T61" s="1"/>
  <c r="U61" s="1"/>
  <c r="V61" s="1"/>
  <c r="W61" s="1"/>
  <c r="X61" s="1"/>
  <c r="Y61" s="1"/>
  <c r="Z61" s="1"/>
  <c r="AA61" s="1"/>
  <c r="AB61" s="1"/>
  <c r="AC61" s="1"/>
  <c r="Q63" i="6"/>
  <c r="Q62"/>
  <c r="Q64" s="1"/>
  <c r="Q63" i="5"/>
  <c r="Q62"/>
  <c r="Q64" s="1"/>
  <c r="Q63" i="4"/>
  <c r="Q62"/>
  <c r="Q64" s="1"/>
  <c r="Q63" i="3"/>
  <c r="Q62"/>
  <c r="Q64" s="1"/>
  <c r="Q63" i="2"/>
  <c r="Q62"/>
  <c r="Q64" s="1"/>
  <c r="Q63" i="1"/>
  <c r="Q62"/>
  <c r="Q64" s="1"/>
  <c r="R61"/>
  <c r="S61" s="1"/>
  <c r="T61" s="1"/>
  <c r="U61" s="1"/>
  <c r="V61" s="1"/>
  <c r="W61" s="1"/>
  <c r="X61" s="1"/>
  <c r="Y61" s="1"/>
  <c r="Z61" s="1"/>
  <c r="AA61" s="1"/>
  <c r="AB61" s="1"/>
  <c r="AC61" s="1"/>
  <c r="S61" i="12" l="1"/>
  <c r="V61" i="15"/>
  <c r="U62"/>
  <c r="U64" s="1"/>
  <c r="U63"/>
  <c r="V61" i="8"/>
  <c r="U62"/>
  <c r="U64" s="1"/>
  <c r="U63"/>
  <c r="V61" i="24"/>
  <c r="U63"/>
  <c r="U62"/>
  <c r="U64" s="1"/>
  <c r="V61" i="14"/>
  <c r="U62"/>
  <c r="U64" s="1"/>
  <c r="U63"/>
  <c r="AA61" i="4"/>
  <c r="Z63"/>
  <c r="Z62"/>
  <c r="Z64" s="1"/>
  <c r="V61" i="20"/>
  <c r="U63"/>
  <c r="U62"/>
  <c r="U64" s="1"/>
  <c r="V61" i="6"/>
  <c r="U63"/>
  <c r="U62"/>
  <c r="U64" s="1"/>
  <c r="V61" i="26"/>
  <c r="U62"/>
  <c r="U64" s="1"/>
  <c r="U63"/>
  <c r="V61" i="18"/>
  <c r="U63"/>
  <c r="U62"/>
  <c r="U64" s="1"/>
  <c r="V61" i="2"/>
  <c r="U63"/>
  <c r="U62"/>
  <c r="U64" s="1"/>
  <c r="V61" i="22"/>
  <c r="U62"/>
  <c r="U64" s="1"/>
  <c r="U63"/>
  <c r="V61" i="10"/>
  <c r="U63"/>
  <c r="U62"/>
  <c r="U64" s="1"/>
  <c r="X63" i="17"/>
  <c r="X62"/>
  <c r="X64" s="1"/>
  <c r="Y61"/>
  <c r="R63" i="26"/>
  <c r="R62"/>
  <c r="R63" i="25"/>
  <c r="R62"/>
  <c r="R63" i="24"/>
  <c r="R62"/>
  <c r="R63" i="23"/>
  <c r="R62"/>
  <c r="R63" i="22"/>
  <c r="R62"/>
  <c r="R63" i="21"/>
  <c r="R62"/>
  <c r="R63" i="20"/>
  <c r="R62"/>
  <c r="R63" i="18"/>
  <c r="R62"/>
  <c r="R63" i="16"/>
  <c r="R62"/>
  <c r="R63" i="15"/>
  <c r="R62"/>
  <c r="R63" i="14"/>
  <c r="R62"/>
  <c r="R63" i="13"/>
  <c r="R62"/>
  <c r="R63" i="12"/>
  <c r="R62"/>
  <c r="R63" i="11"/>
  <c r="R62"/>
  <c r="R63" i="10"/>
  <c r="R62"/>
  <c r="R63" i="8"/>
  <c r="R62"/>
  <c r="R63" i="7"/>
  <c r="R62"/>
  <c r="R63" i="6"/>
  <c r="R62"/>
  <c r="R63" i="5"/>
  <c r="R62"/>
  <c r="R63" i="4"/>
  <c r="R62"/>
  <c r="R63" i="3"/>
  <c r="R62"/>
  <c r="R63" i="2"/>
  <c r="R62"/>
  <c r="R63" i="1"/>
  <c r="R62"/>
  <c r="W61" i="22" l="1"/>
  <c r="V62"/>
  <c r="V64" s="1"/>
  <c r="V63"/>
  <c r="W61" i="18"/>
  <c r="V63"/>
  <c r="V62"/>
  <c r="V64" s="1"/>
  <c r="W61" i="6"/>
  <c r="V63"/>
  <c r="V62"/>
  <c r="V64" s="1"/>
  <c r="AB61" i="4"/>
  <c r="B61" s="1"/>
  <c r="AA63"/>
  <c r="AA62"/>
  <c r="AA64" s="1"/>
  <c r="W61" i="24"/>
  <c r="V63"/>
  <c r="V62"/>
  <c r="V64" s="1"/>
  <c r="W61" i="15"/>
  <c r="V62"/>
  <c r="V64" s="1"/>
  <c r="V63"/>
  <c r="W61" i="10"/>
  <c r="V63"/>
  <c r="V62"/>
  <c r="V64" s="1"/>
  <c r="W61" i="2"/>
  <c r="V63"/>
  <c r="V62"/>
  <c r="V64" s="1"/>
  <c r="W61" i="26"/>
  <c r="V62"/>
  <c r="V64" s="1"/>
  <c r="V63"/>
  <c r="W61" i="20"/>
  <c r="V63"/>
  <c r="V62"/>
  <c r="V64" s="1"/>
  <c r="W61" i="14"/>
  <c r="V62"/>
  <c r="V64" s="1"/>
  <c r="V63"/>
  <c r="W61" i="8"/>
  <c r="V62"/>
  <c r="V64" s="1"/>
  <c r="V63"/>
  <c r="T61" i="12"/>
  <c r="S63"/>
  <c r="S62"/>
  <c r="S64" s="1"/>
  <c r="Y63" i="17"/>
  <c r="Y62"/>
  <c r="Y64" s="1"/>
  <c r="Z61"/>
  <c r="R64" i="20"/>
  <c r="R64" i="15"/>
  <c r="R64" i="7"/>
  <c r="R64" i="18"/>
  <c r="R64" i="26"/>
  <c r="R64" i="25"/>
  <c r="R64" i="24"/>
  <c r="R64" i="23"/>
  <c r="R64" i="22"/>
  <c r="R64" i="21"/>
  <c r="R64" i="16"/>
  <c r="R64" i="14"/>
  <c r="R64" i="13"/>
  <c r="R64" i="12"/>
  <c r="R64" i="11"/>
  <c r="R64" i="10"/>
  <c r="R64" i="8"/>
  <c r="R64" i="2"/>
  <c r="R64" i="6"/>
  <c r="R64" i="5"/>
  <c r="R64" i="4"/>
  <c r="R64" i="3"/>
  <c r="R64" i="1"/>
  <c r="S63" i="25"/>
  <c r="S62"/>
  <c r="S64" s="1"/>
  <c r="S63" i="23"/>
  <c r="S62"/>
  <c r="S64" s="1"/>
  <c r="S63" i="21"/>
  <c r="S62"/>
  <c r="S64" s="1"/>
  <c r="S63" i="16"/>
  <c r="S62"/>
  <c r="S64" s="1"/>
  <c r="S63" i="13"/>
  <c r="S62"/>
  <c r="S64" s="1"/>
  <c r="S63" i="11"/>
  <c r="S62"/>
  <c r="S64" s="1"/>
  <c r="S63" i="7"/>
  <c r="S62"/>
  <c r="S64" s="1"/>
  <c r="S63" i="5"/>
  <c r="S62"/>
  <c r="S64" s="1"/>
  <c r="S63" i="3"/>
  <c r="S62"/>
  <c r="S64" s="1"/>
  <c r="S63" i="1"/>
  <c r="S62"/>
  <c r="S64" s="1"/>
  <c r="U61" i="12" l="1"/>
  <c r="T63"/>
  <c r="T62"/>
  <c r="T64" s="1"/>
  <c r="X61" i="14"/>
  <c r="W63"/>
  <c r="W62"/>
  <c r="W64" s="1"/>
  <c r="X61" i="26"/>
  <c r="W62"/>
  <c r="W64" s="1"/>
  <c r="W63"/>
  <c r="X61" i="10"/>
  <c r="W63"/>
  <c r="W62"/>
  <c r="W64" s="1"/>
  <c r="X61" i="15"/>
  <c r="W63"/>
  <c r="W62"/>
  <c r="W64" s="1"/>
  <c r="X61" i="6"/>
  <c r="W62"/>
  <c r="W64" s="1"/>
  <c r="W63"/>
  <c r="X61" i="22"/>
  <c r="W62"/>
  <c r="W64" s="1"/>
  <c r="W63"/>
  <c r="X61" i="8"/>
  <c r="W63"/>
  <c r="W62"/>
  <c r="W64" s="1"/>
  <c r="X61" i="20"/>
  <c r="W62"/>
  <c r="W64" s="1"/>
  <c r="W63"/>
  <c r="X61" i="2"/>
  <c r="W63"/>
  <c r="W62"/>
  <c r="W64" s="1"/>
  <c r="X61" i="24"/>
  <c r="W63"/>
  <c r="W62"/>
  <c r="W64" s="1"/>
  <c r="AC61" i="4"/>
  <c r="AB62"/>
  <c r="AB63"/>
  <c r="B63" s="1"/>
  <c r="X61" i="18"/>
  <c r="W62"/>
  <c r="W64" s="1"/>
  <c r="W63"/>
  <c r="Z63" i="17"/>
  <c r="Z62"/>
  <c r="Z64" s="1"/>
  <c r="AA61"/>
  <c r="T63" i="25"/>
  <c r="T62"/>
  <c r="T64" s="1"/>
  <c r="T63" i="23"/>
  <c r="T62"/>
  <c r="T64" s="1"/>
  <c r="T63" i="21"/>
  <c r="T62"/>
  <c r="T64" s="1"/>
  <c r="T63" i="16"/>
  <c r="T62"/>
  <c r="T63" i="13"/>
  <c r="T62"/>
  <c r="T64" s="1"/>
  <c r="T63" i="11"/>
  <c r="T62"/>
  <c r="T64" s="1"/>
  <c r="T63" i="7"/>
  <c r="T62"/>
  <c r="T64" s="1"/>
  <c r="T63" i="5"/>
  <c r="T62"/>
  <c r="T64" s="1"/>
  <c r="T63" i="3"/>
  <c r="T62"/>
  <c r="T64" s="1"/>
  <c r="T63" i="1"/>
  <c r="T62"/>
  <c r="T64" s="1"/>
  <c r="AB64" i="4" l="1"/>
  <c r="B64" s="1"/>
  <c r="B62"/>
  <c r="Y61" i="18"/>
  <c r="X63"/>
  <c r="X62"/>
  <c r="X64" s="1"/>
  <c r="Y61" i="24"/>
  <c r="X63"/>
  <c r="X62"/>
  <c r="X64" s="1"/>
  <c r="Y61" i="20"/>
  <c r="X63"/>
  <c r="X62"/>
  <c r="X64" s="1"/>
  <c r="Y61" i="22"/>
  <c r="X62"/>
  <c r="X64" s="1"/>
  <c r="X63"/>
  <c r="Y61" i="15"/>
  <c r="X63"/>
  <c r="X62"/>
  <c r="X64" s="1"/>
  <c r="Y61" i="26"/>
  <c r="X62"/>
  <c r="X64" s="1"/>
  <c r="X63"/>
  <c r="V61" i="12"/>
  <c r="U63"/>
  <c r="U62"/>
  <c r="U64" s="1"/>
  <c r="AC62" i="4"/>
  <c r="AC64" s="1"/>
  <c r="AC63"/>
  <c r="Y61" i="2"/>
  <c r="X63"/>
  <c r="X62"/>
  <c r="X64" s="1"/>
  <c r="Y61" i="8"/>
  <c r="X62"/>
  <c r="X64" s="1"/>
  <c r="X63"/>
  <c r="Y61" i="6"/>
  <c r="X63"/>
  <c r="X62"/>
  <c r="X64" s="1"/>
  <c r="Y61" i="10"/>
  <c r="X62"/>
  <c r="X64" s="1"/>
  <c r="X63"/>
  <c r="Y61" i="14"/>
  <c r="X63"/>
  <c r="X62"/>
  <c r="X64" s="1"/>
  <c r="AA63" i="17"/>
  <c r="AA62"/>
  <c r="AA64" s="1"/>
  <c r="AB61"/>
  <c r="T64" i="16"/>
  <c r="U63" i="25"/>
  <c r="U62"/>
  <c r="U64" s="1"/>
  <c r="B61"/>
  <c r="U63" i="23"/>
  <c r="U62"/>
  <c r="U64" s="1"/>
  <c r="B61"/>
  <c r="U63" i="21"/>
  <c r="U62"/>
  <c r="U64" s="1"/>
  <c r="B61"/>
  <c r="B61" i="17"/>
  <c r="U63" i="16"/>
  <c r="U62"/>
  <c r="U64" s="1"/>
  <c r="B61"/>
  <c r="U63" i="13"/>
  <c r="U62"/>
  <c r="U64" s="1"/>
  <c r="B61"/>
  <c r="U63" i="11"/>
  <c r="U62"/>
  <c r="U64" s="1"/>
  <c r="B61"/>
  <c r="U63" i="7"/>
  <c r="U62"/>
  <c r="U64" s="1"/>
  <c r="B61"/>
  <c r="U63" i="5"/>
  <c r="U62"/>
  <c r="U64" s="1"/>
  <c r="B61"/>
  <c r="U63" i="3"/>
  <c r="U62"/>
  <c r="U64" s="1"/>
  <c r="B61"/>
  <c r="U63" i="1"/>
  <c r="U62"/>
  <c r="U64" s="1"/>
  <c r="B61"/>
  <c r="Z61" i="10" l="1"/>
  <c r="Y63"/>
  <c r="Y62"/>
  <c r="Y64" s="1"/>
  <c r="Z61" i="8"/>
  <c r="Y63"/>
  <c r="Y62"/>
  <c r="Y64" s="1"/>
  <c r="W61" i="12"/>
  <c r="V62"/>
  <c r="V64" s="1"/>
  <c r="V63"/>
  <c r="Z61" i="15"/>
  <c r="Y62"/>
  <c r="Y64" s="1"/>
  <c r="Y63"/>
  <c r="Z61" i="20"/>
  <c r="Y62"/>
  <c r="Y64" s="1"/>
  <c r="Y63"/>
  <c r="Z61" i="18"/>
  <c r="Y62"/>
  <c r="Y64" s="1"/>
  <c r="Y63"/>
  <c r="Z61" i="14"/>
  <c r="Y62"/>
  <c r="Y64" s="1"/>
  <c r="Y63"/>
  <c r="Z61" i="6"/>
  <c r="Y62"/>
  <c r="Y64" s="1"/>
  <c r="Y63"/>
  <c r="Z61" i="2"/>
  <c r="Y62"/>
  <c r="Y64" s="1"/>
  <c r="Y63"/>
  <c r="Z61" i="26"/>
  <c r="Y62"/>
  <c r="Y64" s="1"/>
  <c r="Y63"/>
  <c r="Z61" i="22"/>
  <c r="Y62"/>
  <c r="Y64" s="1"/>
  <c r="Y63"/>
  <c r="Z61" i="24"/>
  <c r="Y62"/>
  <c r="Y64" s="1"/>
  <c r="Y63"/>
  <c r="AB63" i="17"/>
  <c r="AB62"/>
  <c r="AB64" s="1"/>
  <c r="AC61"/>
  <c r="V63" i="25"/>
  <c r="V62"/>
  <c r="V63" i="23"/>
  <c r="V62"/>
  <c r="V63" i="21"/>
  <c r="V62"/>
  <c r="V63" i="16"/>
  <c r="V62"/>
  <c r="V63" i="13"/>
  <c r="V62"/>
  <c r="V63" i="11"/>
  <c r="V62"/>
  <c r="V63" i="7"/>
  <c r="V62"/>
  <c r="V63" i="5"/>
  <c r="V62"/>
  <c r="V63" i="3"/>
  <c r="V62"/>
  <c r="V63" i="1"/>
  <c r="V62"/>
  <c r="AA61" i="6" l="1"/>
  <c r="Z62"/>
  <c r="Z64" s="1"/>
  <c r="Z63"/>
  <c r="AA61" i="22"/>
  <c r="Z62"/>
  <c r="Z64" s="1"/>
  <c r="Z63"/>
  <c r="AA61" i="2"/>
  <c r="Z62"/>
  <c r="Z64" s="1"/>
  <c r="Z63"/>
  <c r="AA61" i="14"/>
  <c r="Z62"/>
  <c r="Z64" s="1"/>
  <c r="Z63"/>
  <c r="AA61" i="20"/>
  <c r="Z63"/>
  <c r="Z62"/>
  <c r="Z64" s="1"/>
  <c r="X61" i="12"/>
  <c r="W63"/>
  <c r="W62"/>
  <c r="W64" s="1"/>
  <c r="AA61" i="10"/>
  <c r="Z63"/>
  <c r="Z62"/>
  <c r="Z64" s="1"/>
  <c r="AA61" i="24"/>
  <c r="Z63"/>
  <c r="Z62"/>
  <c r="Z64" s="1"/>
  <c r="AA61" i="26"/>
  <c r="Z62"/>
  <c r="Z64" s="1"/>
  <c r="Z63"/>
  <c r="AA61" i="18"/>
  <c r="Z63"/>
  <c r="Z62"/>
  <c r="Z64" s="1"/>
  <c r="AA61" i="15"/>
  <c r="Z62"/>
  <c r="Z64" s="1"/>
  <c r="Z63"/>
  <c r="AA61" i="8"/>
  <c r="Z63"/>
  <c r="Z62"/>
  <c r="Z64" s="1"/>
  <c r="AC63" i="17"/>
  <c r="AC62"/>
  <c r="AC64" s="1"/>
  <c r="V64" i="25"/>
  <c r="V64" i="23"/>
  <c r="V64" i="21"/>
  <c r="V64" i="16"/>
  <c r="V64" i="13"/>
  <c r="V64" i="11"/>
  <c r="V64" i="7"/>
  <c r="V64" i="5"/>
  <c r="V64" i="3"/>
  <c r="V64" i="1"/>
  <c r="W63" i="25"/>
  <c r="W62"/>
  <c r="W64" s="1"/>
  <c r="W63" i="23"/>
  <c r="W62"/>
  <c r="W64" s="1"/>
  <c r="W63" i="21"/>
  <c r="W62"/>
  <c r="W64" s="1"/>
  <c r="B63" i="17"/>
  <c r="W63" i="16"/>
  <c r="W62"/>
  <c r="W64" s="1"/>
  <c r="W63" i="13"/>
  <c r="W62"/>
  <c r="W64" s="1"/>
  <c r="W63" i="11"/>
  <c r="W62"/>
  <c r="W64" s="1"/>
  <c r="W63" i="7"/>
  <c r="W62"/>
  <c r="W64" s="1"/>
  <c r="W63" i="5"/>
  <c r="W62"/>
  <c r="W64" s="1"/>
  <c r="W63" i="3"/>
  <c r="W62"/>
  <c r="W64" s="1"/>
  <c r="W63" i="1"/>
  <c r="W62"/>
  <c r="W64" s="1"/>
  <c r="AB61" i="15" l="1"/>
  <c r="AA63"/>
  <c r="AA62"/>
  <c r="B61"/>
  <c r="AB61" i="26"/>
  <c r="AA63"/>
  <c r="AA62"/>
  <c r="B61"/>
  <c r="AB61" i="10"/>
  <c r="AA62"/>
  <c r="AA63"/>
  <c r="B61"/>
  <c r="AB61" i="20"/>
  <c r="AA62"/>
  <c r="AA63"/>
  <c r="B61"/>
  <c r="AB61" i="2"/>
  <c r="B61" s="1"/>
  <c r="AA62"/>
  <c r="AA63"/>
  <c r="AB61" i="6"/>
  <c r="B61" s="1"/>
  <c r="AA63"/>
  <c r="AA62"/>
  <c r="AB61" i="8"/>
  <c r="AA62"/>
  <c r="AA63"/>
  <c r="B61"/>
  <c r="AB61" i="18"/>
  <c r="B61" s="1"/>
  <c r="AA62"/>
  <c r="AA63"/>
  <c r="AB61" i="24"/>
  <c r="B61" s="1"/>
  <c r="AA62"/>
  <c r="AA63"/>
  <c r="Y61" i="12"/>
  <c r="X63"/>
  <c r="X62"/>
  <c r="X64" s="1"/>
  <c r="AB61" i="14"/>
  <c r="AA63"/>
  <c r="AA62"/>
  <c r="B61"/>
  <c r="AB61" i="22"/>
  <c r="B61" s="1"/>
  <c r="AA63"/>
  <c r="AA62"/>
  <c r="B64" i="17"/>
  <c r="B62"/>
  <c r="X63" i="25"/>
  <c r="X62"/>
  <c r="X64" s="1"/>
  <c r="X63" i="23"/>
  <c r="X62"/>
  <c r="X64" s="1"/>
  <c r="X63" i="21"/>
  <c r="X62"/>
  <c r="X64" s="1"/>
  <c r="X63" i="16"/>
  <c r="X62"/>
  <c r="X64" s="1"/>
  <c r="X63" i="13"/>
  <c r="X62"/>
  <c r="X64" s="1"/>
  <c r="X63" i="11"/>
  <c r="X62"/>
  <c r="X64" s="1"/>
  <c r="X63" i="7"/>
  <c r="X62"/>
  <c r="X64" s="1"/>
  <c r="X63" i="5"/>
  <c r="X62"/>
  <c r="X64" s="1"/>
  <c r="X63" i="3"/>
  <c r="X62"/>
  <c r="X64" s="1"/>
  <c r="X63" i="1"/>
  <c r="X62"/>
  <c r="X64" s="1"/>
  <c r="Z61" i="12" l="1"/>
  <c r="Y62"/>
  <c r="Y64" s="1"/>
  <c r="Y63"/>
  <c r="AC61" i="24"/>
  <c r="AB62"/>
  <c r="AB64" s="1"/>
  <c r="AB63"/>
  <c r="B63" s="1"/>
  <c r="AC61" i="18"/>
  <c r="AB62"/>
  <c r="AB64" s="1"/>
  <c r="AB63"/>
  <c r="B63" s="1"/>
  <c r="AC61" i="8"/>
  <c r="AB63"/>
  <c r="B63" s="1"/>
  <c r="AB62"/>
  <c r="AB64" s="1"/>
  <c r="AA64" i="6"/>
  <c r="AC61"/>
  <c r="AB62"/>
  <c r="AB64" s="1"/>
  <c r="AB63"/>
  <c r="B63" s="1"/>
  <c r="AC61" i="2"/>
  <c r="AB62"/>
  <c r="AB64" s="1"/>
  <c r="AB63"/>
  <c r="B63" s="1"/>
  <c r="AC61" i="20"/>
  <c r="AB62"/>
  <c r="AB64" s="1"/>
  <c r="AB63"/>
  <c r="B63" s="1"/>
  <c r="AC61" i="10"/>
  <c r="AB62"/>
  <c r="AB64" s="1"/>
  <c r="AB63"/>
  <c r="B63" s="1"/>
  <c r="AA64" i="26"/>
  <c r="AC61"/>
  <c r="AB63"/>
  <c r="B63" s="1"/>
  <c r="AB62"/>
  <c r="AB64" s="1"/>
  <c r="AA64" i="15"/>
  <c r="AC61"/>
  <c r="AB63"/>
  <c r="B63" s="1"/>
  <c r="AB62"/>
  <c r="AB64" s="1"/>
  <c r="AA64" i="22"/>
  <c r="AC61"/>
  <c r="AB63"/>
  <c r="B63" s="1"/>
  <c r="AB62"/>
  <c r="AB64" s="1"/>
  <c r="AA64" i="14"/>
  <c r="AC61"/>
  <c r="AB63"/>
  <c r="B63" s="1"/>
  <c r="AB62"/>
  <c r="AB64" s="1"/>
  <c r="AA64" i="24"/>
  <c r="B64" s="1"/>
  <c r="AA64" i="18"/>
  <c r="AA64" i="8"/>
  <c r="AA64" i="2"/>
  <c r="AA64" i="20"/>
  <c r="AA64" i="10"/>
  <c r="Y63" i="25"/>
  <c r="Y62"/>
  <c r="Y63" i="23"/>
  <c r="Y62"/>
  <c r="Y63" i="21"/>
  <c r="Y62"/>
  <c r="Y63" i="16"/>
  <c r="Y62"/>
  <c r="Y63" i="13"/>
  <c r="Y62"/>
  <c r="Y63" i="11"/>
  <c r="Y62"/>
  <c r="Y63" i="7"/>
  <c r="Y62"/>
  <c r="Y63" i="5"/>
  <c r="Y62"/>
  <c r="Y63" i="3"/>
  <c r="Y62"/>
  <c r="Y63" i="1"/>
  <c r="Y62"/>
  <c r="B64" i="20" l="1"/>
  <c r="B64" i="18"/>
  <c r="B62" i="10"/>
  <c r="B64"/>
  <c r="B64" i="8"/>
  <c r="B62"/>
  <c r="B64" i="2"/>
  <c r="B62"/>
  <c r="B62" i="26"/>
  <c r="B64"/>
  <c r="B62" i="24"/>
  <c r="B64" i="22"/>
  <c r="B62"/>
  <c r="B62" i="20"/>
  <c r="B62" i="18"/>
  <c r="B64" i="15"/>
  <c r="B62"/>
  <c r="B64" i="14"/>
  <c r="B62"/>
  <c r="B62" i="6"/>
  <c r="B64"/>
  <c r="AC62" i="22"/>
  <c r="AC64" s="1"/>
  <c r="AC63"/>
  <c r="AC63" i="26"/>
  <c r="AC62"/>
  <c r="AC64" s="1"/>
  <c r="AC62" i="20"/>
  <c r="AC64" s="1"/>
  <c r="AC63"/>
  <c r="AC62" i="6"/>
  <c r="AC64" s="1"/>
  <c r="AC63"/>
  <c r="AC63" i="18"/>
  <c r="AC62"/>
  <c r="AC64" s="1"/>
  <c r="AA61" i="12"/>
  <c r="Z62"/>
  <c r="Z64" s="1"/>
  <c r="Z63"/>
  <c r="AC62" i="14"/>
  <c r="AC64" s="1"/>
  <c r="AC63"/>
  <c r="AC63" i="15"/>
  <c r="AC62"/>
  <c r="AC64" s="1"/>
  <c r="AC62" i="10"/>
  <c r="AC64" s="1"/>
  <c r="AC63"/>
  <c r="AC63" i="2"/>
  <c r="AC62"/>
  <c r="AC64" s="1"/>
  <c r="AC63" i="8"/>
  <c r="AC62"/>
  <c r="AC64" s="1"/>
  <c r="AC63" i="24"/>
  <c r="AC62"/>
  <c r="AC64" s="1"/>
  <c r="Y64" i="25"/>
  <c r="Y64" i="23"/>
  <c r="Y64" i="21"/>
  <c r="Y64" i="16"/>
  <c r="Y64" i="13"/>
  <c r="Y64" i="11"/>
  <c r="Y64" i="7"/>
  <c r="Y64" i="5"/>
  <c r="Y64" i="3"/>
  <c r="Y64" i="1"/>
  <c r="Z63" i="25"/>
  <c r="Z62"/>
  <c r="Z64" s="1"/>
  <c r="Z63" i="23"/>
  <c r="Z62"/>
  <c r="Z64" s="1"/>
  <c r="Z63" i="21"/>
  <c r="Z62"/>
  <c r="Z64" s="1"/>
  <c r="Z63" i="16"/>
  <c r="Z62"/>
  <c r="Z64" s="1"/>
  <c r="Z63" i="13"/>
  <c r="Z62"/>
  <c r="Z64" s="1"/>
  <c r="Z63" i="11"/>
  <c r="Z62"/>
  <c r="Z64" s="1"/>
  <c r="Z63" i="7"/>
  <c r="Z62"/>
  <c r="Z64" s="1"/>
  <c r="Z63" i="5"/>
  <c r="Z62"/>
  <c r="Z64" s="1"/>
  <c r="Z63" i="3"/>
  <c r="Z62"/>
  <c r="Z64" s="1"/>
  <c r="Z63" i="1"/>
  <c r="Z62"/>
  <c r="Z64" s="1"/>
  <c r="AB61" i="12" l="1"/>
  <c r="B61" s="1"/>
  <c r="AA62"/>
  <c r="AA63"/>
  <c r="AA63" i="25"/>
  <c r="AA62"/>
  <c r="AA63" i="23"/>
  <c r="AA62"/>
  <c r="AA63" i="21"/>
  <c r="AA62"/>
  <c r="AA64" s="1"/>
  <c r="AA63" i="16"/>
  <c r="AA62"/>
  <c r="AA63" i="13"/>
  <c r="AA62"/>
  <c r="AA64" s="1"/>
  <c r="AA63" i="11"/>
  <c r="AA62"/>
  <c r="AA64" s="1"/>
  <c r="AA63" i="7"/>
  <c r="AA62"/>
  <c r="AA64" s="1"/>
  <c r="AA63" i="5"/>
  <c r="AA62"/>
  <c r="AA64" s="1"/>
  <c r="AA63" i="3"/>
  <c r="AA62"/>
  <c r="AA64" s="1"/>
  <c r="AA63" i="1"/>
  <c r="AA62"/>
  <c r="AA64" s="1"/>
  <c r="B63" i="13" l="1"/>
  <c r="B63" i="5"/>
  <c r="B63" i="3"/>
  <c r="AC61" i="12"/>
  <c r="AB63"/>
  <c r="B63" s="1"/>
  <c r="AB62"/>
  <c r="AB64" s="1"/>
  <c r="AA64"/>
  <c r="B62"/>
  <c r="AA64" i="25"/>
  <c r="AA64" i="23"/>
  <c r="AA64" i="16"/>
  <c r="AB63" i="25"/>
  <c r="B63" s="1"/>
  <c r="AB62"/>
  <c r="AB64" s="1"/>
  <c r="AB63" i="23"/>
  <c r="B63" s="1"/>
  <c r="AB62"/>
  <c r="AB64" s="1"/>
  <c r="AB63" i="21"/>
  <c r="B63" s="1"/>
  <c r="AB62"/>
  <c r="AB64" s="1"/>
  <c r="B64" s="1"/>
  <c r="AB63" i="16"/>
  <c r="B63" s="1"/>
  <c r="AB62"/>
  <c r="AB64" s="1"/>
  <c r="AB63" i="13"/>
  <c r="AB62"/>
  <c r="AB64" s="1"/>
  <c r="B64" s="1"/>
  <c r="AB63" i="11"/>
  <c r="B63" s="1"/>
  <c r="AB62"/>
  <c r="AB64" s="1"/>
  <c r="B64" s="1"/>
  <c r="AB63" i="7"/>
  <c r="B63" s="1"/>
  <c r="AB62"/>
  <c r="AB64" s="1"/>
  <c r="B64" s="1"/>
  <c r="AB63" i="5"/>
  <c r="AB62"/>
  <c r="AB64" s="1"/>
  <c r="B64" s="1"/>
  <c r="AB63" i="3"/>
  <c r="AB62"/>
  <c r="AB64" s="1"/>
  <c r="B64" s="1"/>
  <c r="AB63" i="1"/>
  <c r="B63" s="1"/>
  <c r="AB62"/>
  <c r="AB64" s="1"/>
  <c r="B64" s="1"/>
  <c r="B62" i="25" l="1"/>
  <c r="B64"/>
  <c r="B62" i="23"/>
  <c r="B64"/>
  <c r="B62" i="21"/>
  <c r="B62" i="16"/>
  <c r="B64"/>
  <c r="B62" i="13"/>
  <c r="B64" i="12"/>
  <c r="B62" i="11"/>
  <c r="B62" i="7"/>
  <c r="B62" i="5"/>
  <c r="B62" i="3"/>
  <c r="B62" i="1"/>
  <c r="AC62" i="12"/>
  <c r="AC64" s="1"/>
  <c r="AC63"/>
  <c r="AC63" i="25"/>
  <c r="AC62"/>
  <c r="AC64" s="1"/>
  <c r="AC63" i="23"/>
  <c r="AC62"/>
  <c r="AC64" s="1"/>
  <c r="AC63" i="21"/>
  <c r="AC62"/>
  <c r="AC64" s="1"/>
  <c r="AC63" i="16"/>
  <c r="AC62"/>
  <c r="AC64" s="1"/>
  <c r="AC63" i="13"/>
  <c r="AC62"/>
  <c r="AC64" s="1"/>
  <c r="AC63" i="11"/>
  <c r="AC62"/>
  <c r="AC64" s="1"/>
  <c r="AC63" i="7"/>
  <c r="AC62"/>
  <c r="AC64" s="1"/>
  <c r="AC63" i="5"/>
  <c r="AC62"/>
  <c r="AC64" s="1"/>
  <c r="AC63" i="3"/>
  <c r="AC62"/>
  <c r="AC64" s="1"/>
  <c r="AC63" i="1"/>
  <c r="AC62"/>
  <c r="AC64" s="1"/>
  <c r="AD32" i="9"/>
  <c r="AD33"/>
  <c r="AD34"/>
  <c r="AD35"/>
  <c r="AD36"/>
  <c r="AD37"/>
  <c r="AD38"/>
  <c r="AD39"/>
  <c r="M40"/>
  <c r="M53" s="1"/>
  <c r="N40"/>
  <c r="M58" l="1"/>
  <c r="M56"/>
  <c r="M61"/>
  <c r="N53"/>
  <c r="M55"/>
  <c r="M57" s="1"/>
  <c r="AD40"/>
  <c r="M62" l="1"/>
  <c r="M64" s="1"/>
  <c r="M63"/>
  <c r="N56"/>
  <c r="N61"/>
  <c r="O53"/>
  <c r="N55"/>
  <c r="N57" s="1"/>
  <c r="N58"/>
  <c r="O56" l="1"/>
  <c r="O61"/>
  <c r="P53"/>
  <c r="O55"/>
  <c r="O57" s="1"/>
  <c r="O58"/>
  <c r="N63"/>
  <c r="N62"/>
  <c r="N64" s="1"/>
  <c r="Q53" l="1"/>
  <c r="P55"/>
  <c r="P57" s="1"/>
  <c r="P58"/>
  <c r="P56"/>
  <c r="P61"/>
  <c r="O63"/>
  <c r="O62"/>
  <c r="O64" s="1"/>
  <c r="P62" l="1"/>
  <c r="P64" s="1"/>
  <c r="P63"/>
  <c r="Q58"/>
  <c r="Q55"/>
  <c r="Q57" s="1"/>
  <c r="Q56"/>
  <c r="Q61"/>
  <c r="Q62" l="1"/>
  <c r="Q64" s="1"/>
  <c r="Q63"/>
  <c r="R61"/>
  <c r="S61" s="1"/>
  <c r="T61" s="1"/>
  <c r="U61" s="1"/>
  <c r="V61" s="1"/>
  <c r="W61" s="1"/>
  <c r="X61" s="1"/>
  <c r="Y61" s="1"/>
  <c r="Z61" s="1"/>
  <c r="AA61" s="1"/>
  <c r="AB61" s="1"/>
  <c r="AC61" s="1"/>
  <c r="R63" l="1"/>
  <c r="R62"/>
  <c r="R64" l="1"/>
  <c r="S63"/>
  <c r="S62"/>
  <c r="S64" s="1"/>
  <c r="T62" l="1"/>
  <c r="T64" s="1"/>
  <c r="T63"/>
  <c r="U62" l="1"/>
  <c r="U64" s="1"/>
  <c r="B61"/>
  <c r="U63"/>
  <c r="V63" l="1"/>
  <c r="V62"/>
  <c r="V64" l="1"/>
  <c r="W63"/>
  <c r="W62"/>
  <c r="W64" s="1"/>
  <c r="X62" l="1"/>
  <c r="X64" s="1"/>
  <c r="X63"/>
  <c r="Y62" l="1"/>
  <c r="Y63"/>
  <c r="Y64" l="1"/>
  <c r="Z63"/>
  <c r="Z62"/>
  <c r="Z64" s="1"/>
  <c r="AA63" l="1"/>
  <c r="AA62"/>
  <c r="AA64" s="1"/>
  <c r="AB62" l="1"/>
  <c r="AB64" s="1"/>
  <c r="B64" s="1"/>
  <c r="AB63"/>
  <c r="B63" s="1"/>
  <c r="B62" l="1"/>
  <c r="AC62"/>
  <c r="AC64" s="1"/>
  <c r="AC63"/>
</calcChain>
</file>

<file path=xl/sharedStrings.xml><?xml version="1.0" encoding="utf-8"?>
<sst xmlns="http://schemas.openxmlformats.org/spreadsheetml/2006/main" count="3672" uniqueCount="268">
  <si>
    <t>Cumulative</t>
  </si>
  <si>
    <t>Number of program applications received to date</t>
  </si>
  <si>
    <t>Reporting Period:</t>
  </si>
  <si>
    <t>Program Administrator (PA):</t>
  </si>
  <si>
    <t>Program Name:</t>
  </si>
  <si>
    <t>Program Funding Fuel:</t>
  </si>
  <si>
    <t xml:space="preserve">Participation </t>
  </si>
  <si>
    <t>Date of Authorizing PSC Order:</t>
  </si>
  <si>
    <t>Date of Most Recent Operating/Implementation Plan:</t>
  </si>
  <si>
    <t>Net First-Year Annual Dth Committed at this Point in Time</t>
  </si>
  <si>
    <t>Net First-year Annual Dth Acquired this Month</t>
  </si>
  <si>
    <t>Ancillary Net First-year Annual MWh Acquired this Month</t>
  </si>
  <si>
    <t>Net First-Year Annual MWh Committed at this Point in Time</t>
  </si>
  <si>
    <t>Net Peak MW Reductions Committed at this Point in Time</t>
  </si>
  <si>
    <t>Funds Encumbered at this Point in Time</t>
  </si>
  <si>
    <t>Evaluation Factors</t>
  </si>
  <si>
    <t>Realization Rate</t>
  </si>
  <si>
    <t>Free Ridership</t>
  </si>
  <si>
    <t>Spill Over</t>
  </si>
  <si>
    <t>Net-to-Gross Ratio</t>
  </si>
  <si>
    <t>Net First-year Annual MWh Acquired this Month</t>
  </si>
  <si>
    <t>Ancillary Net First-year Annual Dth Acquired this Month</t>
  </si>
  <si>
    <t>Total Net Peak MW Reductions Acquired &amp; Committed</t>
  </si>
  <si>
    <t>MONTHLY DATA ENTRY AREA:</t>
  </si>
  <si>
    <t>(Incremental)</t>
  </si>
  <si>
    <t>(Data Entered)</t>
  </si>
  <si>
    <t>Exceptions</t>
  </si>
  <si>
    <t>Current Forecast (updated quarterly)</t>
  </si>
  <si>
    <t>(Total Forecast)</t>
  </si>
  <si>
    <t>Month #</t>
  </si>
  <si>
    <t>(If Applicable)</t>
  </si>
  <si>
    <t>(Default is 0.90)</t>
  </si>
  <si>
    <r>
      <t>Number of program applications approved</t>
    </r>
    <r>
      <rPr>
        <i/>
        <sz val="11"/>
        <rFont val="Times New Roman"/>
        <family val="1"/>
      </rPr>
      <t xml:space="preserve"> </t>
    </r>
    <r>
      <rPr>
        <sz val="11"/>
        <rFont val="Times New Roman"/>
        <family val="1"/>
      </rPr>
      <t>to receive funds</t>
    </r>
  </si>
  <si>
    <t>Row #</t>
  </si>
  <si>
    <t>Changes Anticipated During Next 6 Months</t>
  </si>
  <si>
    <t>MONTHLY NARRATIVE ENTRY AREA:</t>
  </si>
  <si>
    <t>PROGRAM NARRATIVE</t>
  </si>
  <si>
    <t>Changes Anticipated in the Next 6 Months</t>
  </si>
  <si>
    <t>Total Net First-Year Annual Dth Acquired &amp; Committed</t>
  </si>
  <si>
    <t>Total Net First-Year Annual MWh Acquired &amp; Committed</t>
  </si>
  <si>
    <t>General Administration Expenditures this Month</t>
  </si>
  <si>
    <t>Program Planning Expenditures this Month</t>
  </si>
  <si>
    <t>Program Marketing Expenditures this Month</t>
  </si>
  <si>
    <t>Trade Ally Training Expenditures this Month</t>
  </si>
  <si>
    <t>Incentives and Services Expenditures this Month</t>
  </si>
  <si>
    <t>Direct Program Implementation Expenditures this Month</t>
  </si>
  <si>
    <t>Evaluation Expenditures this Month</t>
  </si>
  <si>
    <t>Total Expenditures this Month</t>
  </si>
  <si>
    <t>Financial Activity To Date</t>
  </si>
  <si>
    <t>Corrections to Previous Reports</t>
  </si>
  <si>
    <t>Financial Activity This Year</t>
  </si>
  <si>
    <t>Financial Activity to Date</t>
  </si>
  <si>
    <t>Total 2012-2015 Budget:</t>
  </si>
  <si>
    <t>Percent of Total 2012-2015 Budget Spent to Date</t>
  </si>
  <si>
    <t>Percent of Total 2012-2015 Budget Spent and Encumbered</t>
  </si>
  <si>
    <t>Total Expenditures this Year</t>
  </si>
  <si>
    <t>Total Expenditures this year and Encumbrances</t>
  </si>
  <si>
    <t>Total Expenditures to Date and Encumbrances</t>
  </si>
  <si>
    <t>Total Expenditures to Date</t>
  </si>
  <si>
    <t>Current Annual Budget:</t>
  </si>
  <si>
    <t>To Date Portion of Current Annual Budget:</t>
  </si>
  <si>
    <t>Annual Dth Target:</t>
  </si>
  <si>
    <t>Total Annual Budget:</t>
  </si>
  <si>
    <t>Gas Savings Impacts this Year</t>
  </si>
  <si>
    <t>Ancillary Electric Savings Impacts this Year</t>
  </si>
  <si>
    <t>Ancillary Electric Peak Demand Savings Impacts this Year</t>
  </si>
  <si>
    <t>Financial Activity this Year</t>
  </si>
  <si>
    <t>Net First-Year Annual Dth Acquired this Year</t>
  </si>
  <si>
    <t>Current Annual Dth Target:</t>
  </si>
  <si>
    <t>To Date Portion of Current Annual Dth Target:</t>
  </si>
  <si>
    <t>Net First-Year Annual MWh Acquired this Year</t>
  </si>
  <si>
    <t>Net Peak MW Reductions Acquired this Year</t>
  </si>
  <si>
    <t>Percent of Current Annual Budget Spent</t>
  </si>
  <si>
    <t>Percent of Current Annual Budget Spent and Encumbered</t>
  </si>
  <si>
    <t>Percent of To Date Portion of Current Annual Budget Spent</t>
  </si>
  <si>
    <t>Current Annual MWh Target:</t>
  </si>
  <si>
    <t>Electric Savings Impacts this Year</t>
  </si>
  <si>
    <t>To Date Portion of Current Annual MWh Target:</t>
  </si>
  <si>
    <t>Electric Peak Demand Savings Impacts this Year</t>
  </si>
  <si>
    <t>Ancillary Gas Savings Impacts this Year</t>
  </si>
  <si>
    <t xml:space="preserve"> </t>
  </si>
  <si>
    <r>
      <t>First-Year</t>
    </r>
    <r>
      <rPr>
        <b/>
        <sz val="11"/>
        <color indexed="18"/>
        <rFont val="Times New Roman"/>
        <family val="1"/>
      </rPr>
      <t xml:space="preserve"> Savings Acquired this Month</t>
    </r>
  </si>
  <si>
    <t>Financial Expenditures this Month</t>
  </si>
  <si>
    <t>Cost Recovery Fee Expenditures this Month (NYSERDA, only)</t>
  </si>
  <si>
    <t>Financial Encumbrances at this Point in Time</t>
  </si>
  <si>
    <t>Total Funds Encumbered at this Point in Time</t>
  </si>
  <si>
    <r>
      <t>Ancillary Net Peak</t>
    </r>
    <r>
      <rPr>
        <sz val="11"/>
        <rFont val="Times New Roman"/>
        <family val="1"/>
      </rPr>
      <t xml:space="preserve"> MW Reductions Acquired this Month</t>
    </r>
  </si>
  <si>
    <t>Date Applications Initially Accepted:</t>
  </si>
  <si>
    <t>General Administration Funds Currently Encumbered</t>
  </si>
  <si>
    <t>Program Planning Funds Currently Encumbered</t>
  </si>
  <si>
    <t>Program Marketing Funds Currently Encumbered</t>
  </si>
  <si>
    <t>Trade Ally Training Funds Currently Encumbered</t>
  </si>
  <si>
    <t>Incentives and Services Funds Currently Encumbered</t>
  </si>
  <si>
    <t>Direct Program Implementation Funds Currently Encumbered</t>
  </si>
  <si>
    <t>Evaluation Funds Currently Encumbered</t>
  </si>
  <si>
    <t>Cost Recovery Fee Funds Currently Encumbered</t>
  </si>
  <si>
    <t>First-Year Savings Acquired this Month</t>
  </si>
  <si>
    <r>
      <t>Net Peak</t>
    </r>
    <r>
      <rPr>
        <sz val="11"/>
        <rFont val="Times New Roman"/>
        <family val="1"/>
      </rPr>
      <t xml:space="preserve"> MW Reductions Acquired this Month</t>
    </r>
  </si>
  <si>
    <t>ELECTRIC</t>
  </si>
  <si>
    <t xml:space="preserve"> GAS</t>
  </si>
  <si>
    <t>Achievements</t>
  </si>
  <si>
    <t>Percent of Current Annual  Dth Target Acquired</t>
  </si>
  <si>
    <t>Percent of Current Annual Dth Target Acquired &amp; Committed</t>
  </si>
  <si>
    <t>Percent of To Date Portion of Current Annual Dth Target Acquired</t>
  </si>
  <si>
    <t>Total Expected Net First-year Annual Dth Acquired in 2013</t>
  </si>
  <si>
    <t>Expected Net First-year Annual Dth Committed at Year End 2013</t>
  </si>
  <si>
    <t>Percent of Current Annual MWh Target Acquired</t>
  </si>
  <si>
    <t>Percent of Current Annual MWh Target Acquired &amp; Committed</t>
  </si>
  <si>
    <t>Percent of To Date Portion of Current Annual MWh Target Acquired</t>
  </si>
  <si>
    <t>Total Expected Net First-year Annual MWh Acquired in 2013</t>
  </si>
  <si>
    <t>Expected Net First-year Annual MWh Committed at year end 2013</t>
  </si>
  <si>
    <t>(Current Total)</t>
  </si>
  <si>
    <t>Statewide &amp; Joint Studies Expenditures</t>
  </si>
  <si>
    <t>Electric Portfolio</t>
  </si>
  <si>
    <t>Gas Portfolio</t>
  </si>
  <si>
    <t>Reporting 
Period</t>
  </si>
  <si>
    <t>Total</t>
  </si>
  <si>
    <t>NYSERDA</t>
  </si>
  <si>
    <t>EmPower New York</t>
  </si>
  <si>
    <t>TBD</t>
  </si>
  <si>
    <t>Agriculture-Gas</t>
  </si>
  <si>
    <t>Agriculture</t>
  </si>
  <si>
    <t>High Performance New Construction-Gas</t>
  </si>
  <si>
    <t>New Commercial Buildings Program</t>
  </si>
  <si>
    <t>Industrial and Process Efficiency Program-Gas</t>
  </si>
  <si>
    <t>Industrial and Process Efficiency Program-Electric</t>
  </si>
  <si>
    <t>Flexible Technical (FlexTech) Assistance Program-Gas</t>
  </si>
  <si>
    <t>Existing Facilities Program</t>
  </si>
  <si>
    <t>Low-Income Multifamily Performance Program-Gas</t>
  </si>
  <si>
    <t>Multifamily Performance Program-Gas</t>
  </si>
  <si>
    <t>Low Income Multifam Perf-Electric</t>
  </si>
  <si>
    <t>Multifamily Performance Program -Electric</t>
  </si>
  <si>
    <t xml:space="preserve">Electric Reduction in Master Metered Multifamily Buildings Program </t>
  </si>
  <si>
    <t>Statewide Residential Point-of-Sale Lighting Program</t>
  </si>
  <si>
    <t>Assisted New York Energy Star Homes-Gas (New Construction)</t>
  </si>
  <si>
    <t>New York Energy Star Homes-Gas (New Construction)</t>
  </si>
  <si>
    <t>New York Energy Star Homes-Electric (New Construction)</t>
  </si>
  <si>
    <t>Assisted Home Performance with Energy Star</t>
  </si>
  <si>
    <t>Home Performance with Energy Star</t>
  </si>
  <si>
    <t>HPwES began reporting on incremental savings and projects in the pipeline in October 2012.</t>
  </si>
  <si>
    <t>Due to modifications made to internal systems, NYSERDA is now able to report on financial and energy savings commitments that were not previously reported until funds were expended and savings acquired.  This modification will provide a better indication of pipeline activity.</t>
  </si>
  <si>
    <t>The number of program applications received and approved were inadvertently reversed in the October report and were corrected in November.</t>
  </si>
  <si>
    <t>Goals and budgets for all programs have been updated with numbers from the 12/17/2012 Order.  NYSERDA is currently working on a new EEPS2 Operating Plan.</t>
  </si>
  <si>
    <t>HPwES began reporting incremental savings and projects in the pipeline in October 2012.</t>
  </si>
  <si>
    <t>MWh and Dth savings have been updated for January and February due to the application of new savings calculations</t>
  </si>
  <si>
    <t>Ancillary gas savings for projects receiving only EEPS 2 electric funds are reported this month, and going forward for units with electricity as primary heating fuel that show gas savings from other measures</t>
  </si>
  <si>
    <t>In March, January electric # of units was incorrectly changed to 114 from 125.  In May this was revised back to the correct number (125) and cumulative numbers for subsequent months were revised accordingly.</t>
  </si>
  <si>
    <t>Net First-Year Annual MWh Committed this Year were inadvertently omitted from the April and May scorecard. These values been entered in the appropriate months as of the June filing.  To correct previous clerical errors and accurately represent Program production, February production is changed from 118 to 125; April production changed to 79 from 84; May production changed from 93 to 92</t>
  </si>
  <si>
    <t>Program applications received to date numbers for April and June, not reported previously, were added for the July filing. NYESH Electric Production for January was changed from 125 to 124 due to clerical error.</t>
  </si>
  <si>
    <t>Sept. number of program applications (line 72) was changed to 1,206 from 1,204 due to adminstrative error</t>
  </si>
  <si>
    <t>Modifications in NYSERDA's financial database (NEIS), will now permit residential encumbered incentives and committed savings to be included in the EEPS Scorecards.</t>
  </si>
  <si>
    <t>Program applications received (line #71) has been changed for the following months: May, June, July, August, September, October, and November to correct math errors and so the reported number is now consistently inclusive of both incentive applications received and paid (line #70, approved for payment) and project applications received and approved for each reporting month; incentive applications for approved projects may be paid in subsequent months or in out years.  Estimated savings associated with units with approved project applications comprise the committed savings reported (line #18)</t>
  </si>
  <si>
    <t xml:space="preserve">MWh and Dth have been updated for January and February have been updated due to the application of new savings computations. </t>
  </si>
  <si>
    <t>Cumulative Dth savings showing for April was revised from 27,110 to 26,955 due to clerical error.</t>
  </si>
  <si>
    <t>Net First-Year Annual Dth Committed at this Point in Time, were inadvertently omitted from the April and May scorecard. These values have been entered in the appropriate months as of the June filing.</t>
  </si>
  <si>
    <t>Program applications received to date (line 71), not reported previously for April and June, are reported as of the July filing.</t>
  </si>
  <si>
    <t>Modifications in NYSERDA's financial database (NEIS, will now permit residential encumbered incentives and committed savings to be included in the EEPS Scorecards.</t>
  </si>
  <si>
    <t>September cumulative (line 72) was increase to 1164 (from 1162) due to adminstrative error</t>
  </si>
  <si>
    <t>May value for cumulative production was increased to 495 (from 493) due to adminstrative error; subsequent month totals were revised +2 accordingly</t>
  </si>
  <si>
    <t>MWh and Dth savings have been updated for January and February due to the application of new savings computations.</t>
  </si>
  <si>
    <t>Cumulative unit number reported in April (50) was reduced to 49 due to clerical error.</t>
  </si>
  <si>
    <t>Net First-Year Annual MWh Committed at this Point in Time, were inadvertently omitted from the March and April scorecard. These values have been entered in the appropriate months as of the June filing</t>
  </si>
  <si>
    <t>Program applications received numbers for March and April, which were not previously reported, have been included (line 18) for July's filing</t>
  </si>
  <si>
    <t xml:space="preserve">Due to adminstrative error, reported Dth savings and program applications received for April, May, August, September and October were revised.  The Scorecard now accurately reflects ANYESH monthly cumulative acquired MMBtu savings and application activity as shown in program database. </t>
  </si>
  <si>
    <t>November cumulative committed savings was changed from 1407 to 1417 due to math error. Program applications received (line #71) has been changed for the following months: May, June, July, August, September, October, and November to correct math errors and so the reported number is now consistently inclusive of both incentive applications received and paid (line #70, approved for payment) and project applications received and approved for each reporting month; incentive applications for approved projects may be paid in subsequent months or in out years.  Estimated savings associated with units with approved project applications comprise the committed savings reported (line #18)</t>
  </si>
  <si>
    <t>Net First-Year Annual Dth Committed at this Point in Time, were inadvertently omitted from the March and April scorecard. These values have been entered in the appropriate months as of the June filing.</t>
  </si>
  <si>
    <t>Program application received numbers for March and April, which were not previously reported, are included for July's filing</t>
  </si>
  <si>
    <t>Noted and changed error in Total Expected First-year Annual Dth Acquired in 2012 forecast (figure was inadvertantly duplicated from the ANYESH-Elec tab</t>
  </si>
  <si>
    <t>Modifications in NYSERDA's financial databse (NEIS), will now permit residential encumbered incentives and committed savings to be included in the EEPS Scorecards.</t>
  </si>
  <si>
    <t>Program applications received (line #71) is now consistently inclusive of both incentive applications received and paid (line #70, approved for payment) and project applications received and approved for each reporting month; incentive applications for approved projects may be paid in subsequent months or in out years.  Estimated savings associated with units with approved project applications comprise the committed savings reported (line #18)</t>
  </si>
  <si>
    <t>Prequalified savings are now being calculated from Tech Market Manuel</t>
  </si>
  <si>
    <t>N/A</t>
  </si>
  <si>
    <t>Program expects to initiate promotions in March.</t>
  </si>
  <si>
    <t>Program will begin approving LED and Speciality CFL promotions at the beginning of April.</t>
  </si>
  <si>
    <t xml:space="preserve">The reporting now counts estimated savings at the point of received applications.  This has started with this month. </t>
  </si>
  <si>
    <t>The data for MWh was incorrectly placed in the MW field last month (Oct.).  This has been corrected.</t>
  </si>
  <si>
    <t xml:space="preserve"> that we will be launching our next version of the program</t>
  </si>
  <si>
    <t>For applications received to date - due to the knowledge that it is assumed projects will be getting both MR Electric and MR Gas funds at the application stage (until more information is known) the projects will be double counted at this point. Also, for applications approved to receive funds - the count has been changed to the point at which a contract is established with NYSERDA.</t>
  </si>
  <si>
    <t>There is a noticeable spike in reported savings this month.  The program is now reporting "estimated" savings based on approved applications that do not yet have approved Energy Reduction Plans (ERPs).  Savings from approved ERPs are still being counted as in past reports.</t>
  </si>
  <si>
    <t>For applications received to date - due to the knowledge that it is assumed projects will be getting both LI Electric and LI Gas funds at the application stage (until more information is known) the projects will be double counted at this point. Also, for applications approved to receive funds - the count has been changed to the point at which a contract is established with NYSERDA.</t>
  </si>
  <si>
    <t>Electric</t>
  </si>
  <si>
    <t>Annual MWh Target:</t>
  </si>
  <si>
    <t>Gas</t>
  </si>
  <si>
    <t>The application received numbers were missing for Jan &amp; Feb.  They have been added to this report.</t>
  </si>
  <si>
    <t>FlexTech solicitation released to accept applications between 2012 and 2015.  FlexTech impact evaluation completed.</t>
  </si>
  <si>
    <t>Release of the Industrial and Process Efficiency Program Opportunity Notice (PON) 2456 for EEPS period 2012-2015</t>
  </si>
  <si>
    <t>Net Peak MW Reductions Acquired This Year previously reported in units of KW. Now reported in units of MW.</t>
  </si>
  <si>
    <t>Release of the Industrial and Process Efficiency Program Opportunity Notice (PON) 2456 for EEPS period 2012-2015; The incentive cap for natural gas has been reduced to $1 million.</t>
  </si>
  <si>
    <t>none</t>
  </si>
  <si>
    <t>NA - program first advertised in Jan 2012</t>
  </si>
  <si>
    <t>Possible program adjustments from upcoming DPS discussions</t>
  </si>
  <si>
    <t>NA - no previous EEPS2 reports</t>
  </si>
  <si>
    <t>One Outreach Project Consultant (OPC) firm (SAIC) will no longer represent the program as of late May 2012, following discussion between the firm and NYSERDA.</t>
  </si>
  <si>
    <t xml:space="preserve">The program has received approval to transfer SAIC OPC work to the remaining OPC firm (SPC), based upon a proposal negotiated between SPC and NYSERDA. </t>
  </si>
  <si>
    <t>Possible program adjustments based upon the petition being prepared for submission to the Commission.</t>
  </si>
  <si>
    <t>no new information</t>
  </si>
  <si>
    <t>NCP has started transitioning outreach project consulting (OPC) work from SAIC to SPC</t>
  </si>
  <si>
    <t>application activity is sharply down for Q1 2012</t>
  </si>
  <si>
    <t>SAIC to SPC transition is well underway</t>
  </si>
  <si>
    <t>application activity recovered somewhat during May 2012</t>
  </si>
  <si>
    <t>SAIC to SPC transition is complete</t>
  </si>
  <si>
    <t>application activity was up in June 2012</t>
  </si>
  <si>
    <t>application activity continued up in July</t>
  </si>
  <si>
    <t>an RFP for outreach project consultants has been issued</t>
  </si>
  <si>
    <t>added narrative for June</t>
  </si>
  <si>
    <t>application activity held steady in August</t>
  </si>
  <si>
    <t>application activity held steady in September</t>
  </si>
  <si>
    <t>application activity was down slightly in October.</t>
  </si>
  <si>
    <t>while application activity was down in November, overall PON1601 square footage has been increasing enough to turn the trendline upward</t>
  </si>
  <si>
    <t>the TEP for the outreach project consultant selection is completed</t>
  </si>
  <si>
    <t>Prior reports showed estimates for gas savings, but gas incentives are not being offered due to limited gas porgram funding.  The report has been corrected to reflect zero gas savings.</t>
  </si>
  <si>
    <t>EEPS 2012-15 program anticipated fall 2012 w/ incentive at 50% of project cost.</t>
  </si>
  <si>
    <t xml:space="preserve">EEPS 2012-15 program anticipated fall 2012 with incentives at 50% of project costs. </t>
  </si>
  <si>
    <t>All applications received were reported in 2011 EEPS score cards.  More applications were received than there was funding available under EEPS 1.  Applications are being processed with EEPS 2 funds.</t>
  </si>
  <si>
    <t>EEPS 2012-15 program anticipated fall 2012.</t>
  </si>
  <si>
    <t>EEPS 2012-15 program anticipated December 2012.</t>
  </si>
  <si>
    <t>EEPS 2012-15 program anticipated January 2013</t>
  </si>
  <si>
    <t>EEPS 2012-15 solicitation anticipated fall 2012 w/ incentive at 50% of project cost.</t>
  </si>
  <si>
    <t>EEPS 2012-15 solicitation anticipated fall 2012.</t>
  </si>
  <si>
    <t>EEPS 2012-15 program anticipated December 2012</t>
  </si>
  <si>
    <t>EEPs 2012-15 program anticipated January 2013</t>
  </si>
  <si>
    <t>EEPS 2012-15 program aniciatped January 2013</t>
  </si>
  <si>
    <t>application activity was down slightly in February</t>
  </si>
  <si>
    <t>application activity held steady in January</t>
  </si>
  <si>
    <t>January applications were included in the December total</t>
  </si>
  <si>
    <t>Program modifications to reflect DPS petition approval, and to respond to the energy code revision expected to be released in July 2013</t>
  </si>
  <si>
    <t>application count reflects the unavailability of gas capital incentives due to limited gas funding</t>
  </si>
  <si>
    <t xml:space="preserve">The AEEP PON 2644 is accepting new applications through 2015 or until funds are fully committed.  </t>
  </si>
  <si>
    <t>The AEEP PON 2644 is accepting new applications through 2015 or until funds are fully committed.</t>
  </si>
  <si>
    <t>Starting with February 2013, a change in methodology was made to more accurately reflect the Committed Savings to Date.  Previously some achieved savings had remained in this category.</t>
  </si>
  <si>
    <t>The calculation for committed savings at this point in time has been modified to use the dollar amount of contracts at the end of the reporting month as the basis to obtain a committed savings estimate; previously the reporting had been cumulative.</t>
  </si>
  <si>
    <t>application activity was down slightly in March despite aggressive outreach</t>
  </si>
  <si>
    <t>The contractor provided incorrect data in January for  'Ancillary Net First-year Annual MWh Acquired this month'.  This resulted in a (2) in February 2013.  This has been corrected in the March Scorecard, resulting in 0s in this category for Jan, Feb, and March.</t>
  </si>
  <si>
    <t>application activity was up slightly in April</t>
  </si>
  <si>
    <t>application activity was down slightly in May</t>
  </si>
  <si>
    <t>Applications through April 2013 corrected to 561</t>
  </si>
  <si>
    <t>The "Net 1st year Annual Dth Committed at this Point in Time" (cell V18) dropped 9.1% from the previous month due to four projects (788 units) dropping out of the program.</t>
  </si>
  <si>
    <t>April 'Net Peak MW Reductions Acquired this Month' was corrected.  Reported in April as 1.471; corrected to 1.210.</t>
  </si>
  <si>
    <t>April 'Net First-year Annual Dth Acquired this Month' number corrected due to typo.  Was reported in April as 2998.80 Dth. Correct in May as 2180.7 Dth.</t>
  </si>
  <si>
    <t>Adjustments were made this month in the number of applications received to date and the number of applications approved to receive funds for the months of Jan. &amp; Feb. 2013, as they were originally stated in error</t>
  </si>
  <si>
    <t>The calculation for committed savings at this point in time has been modified to use the dollar amount of contracts at the end of the reporting month as the basis to obtain a committed savings estimate; previously the reporting had been cumulative</t>
  </si>
  <si>
    <t>Line 11-Net Dth Acquired this month was changed in the Jan 2013 cell to 7,407 due to a miscalculation in Jan. 2013.</t>
  </si>
  <si>
    <t>Program applications received (line #71 has been ed for the following months: May, June, July, August, September, October, and November to correct math errors and so the reported number is now consistently inclusive of both incentive applications received and paid (line #70, approved for payment) and project applications received and approved for each reporting month; incentive applications for approved projects may be paid in subsequent months or in out years.  Estimated savings associated with units with approved project applications comprise the committed savings reported (line #18)</t>
  </si>
  <si>
    <t>The number of Applications for the month of Jan. 2013 'Received to Date 122 and Approved to receive funding 363 were inadvertently reversed.  As of the June 2013 report, these numbers were placed in their correct categories.  This adjusted application numbers now reflect the correct cumulative  numbers from Jan.to date.</t>
  </si>
  <si>
    <t>In June 2013 the May 2013 MWh figures were updated to reflect a enhanced methodology  in the calculation of energy savings.</t>
  </si>
  <si>
    <t>application activity was up in June</t>
  </si>
  <si>
    <t>Pre-committed MWh savings are calculated based upon historic program data and building square footage.  Pre-committed MW savings are estimated using a ratio with MWh.  Based upon historic program data the ratio is 1 MW per 3500 MWh.
All pre-committed gas savings are reported in the NCP electric program since the split between programs is unknown until energy analysis is performed.
For June 2013, committed gas savings in both the electric and gas programs have been recast to properly allocate savings between the programs.  Prior to June 2013 most gas savings were reported in the electric program since gas capital incentives are not offered in EEPS2 PON1601 due to limited gas program funding.
During the recasting exercise noted above, several reporting algorithm errors were discovered that impacted gas savings.  The June 2013 report reflects the correction of savings.  
Prior to June 2013, pre-encumbered savings for the gas and electric programs, which form part of total committed savings, were discounted by 50% to account for potential application dropouts.  In contrast, pre-encumbered incentives were reported based upon the actual dropouts as of the reporting date.  This resulted in underreporting projected savings relative to program spending.  Starting with the June 2013 report the pre-encumbered savings will only reflect actual dropouts, to better align savings with program spending projections.
The gas and electric programs are promoted together, and accessed through a single Consolidated Funding Application (CFA).  Since pre-qualified projects represent about 25% of total projects, and since pre-qualified incentives are not offered for gas, starting in June 2013 gas applications are assumed to equal 75% of the electric application count.</t>
  </si>
  <si>
    <t>Flexible Technical (FlexTech) Assistance Program</t>
  </si>
  <si>
    <t xml:space="preserve">General Awareness </t>
  </si>
  <si>
    <t>June MWh and MW values adjusted due to reporting error.</t>
  </si>
  <si>
    <t>application activity was up in July</t>
  </si>
  <si>
    <t>The new State Energy Code issue date is anticipated for early 2014.  NCP program modifications described in the Feb 2013 update are being coordinated with the revised code release.</t>
  </si>
  <si>
    <t>One promotion was canceled due to lack of activity.</t>
  </si>
  <si>
    <t>Committed Savings decreased due to close out of 2012 promotions.  An approved project was cancelled dropping the number of applications approved to received funds(line 72).</t>
  </si>
  <si>
    <t>Savings were adjusted due to a comprehensive review of promotions to date and the application of a more appropriate baseline methodology. An approved promotion was cancelled dropping the number of overall applications to received funds (line 72).</t>
  </si>
  <si>
    <t>There was a typo in # of Applications received to date cell S71.  This was corrected Sept 10 2013.</t>
  </si>
  <si>
    <t>application activity was up in August</t>
  </si>
  <si>
    <t xml:space="preserve">Application counts from Jan 2012 through Nov 2012 were adjusted to match the protocol that was in place until May 2013.  A new protocol which assumes gas applications at 75% of electric applications was started in June 2013.  </t>
  </si>
  <si>
    <t>2012 commited numbers revised from 131 to 145.  !45 was gross-131 is net</t>
  </si>
  <si>
    <t xml:space="preserve">Ninety-two promotion applications were approved for funding, however not all approved promotions are going forward due to various corporate decisions.   </t>
  </si>
  <si>
    <t>application activity remained strong.  The spike in August was attributable to the deadline for the competitive CFAs, which does not apply to the New Construction Program.</t>
  </si>
  <si>
    <t>Program modifications may result if the current proposal by DPS for streamlining EEPS2 is accepted by the Commission</t>
  </si>
  <si>
    <t xml:space="preserve">August MWh savings were reported in error.  28MWh were reported, however 211 MWh were actually aquired. </t>
  </si>
  <si>
    <t xml:space="preserve">August MMBtu savings were reported in error.  2780 additional  MMBtu were reported, however 2818 MMBtu were actually aquired. </t>
  </si>
  <si>
    <t>Applications for August were revised</t>
  </si>
  <si>
    <t>application activity was up in October</t>
  </si>
  <si>
    <t>application activity held steady in November</t>
  </si>
  <si>
    <t>Aquired savings for Sept 2013 have been updated to correct miss reported savings</t>
  </si>
</sst>
</file>

<file path=xl/styles.xml><?xml version="1.0" encoding="utf-8"?>
<styleSheet xmlns="http://schemas.openxmlformats.org/spreadsheetml/2006/main">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m/d/yy;@"/>
    <numFmt numFmtId="168" formatCode="[$-409]mmmm\ yyyy;@"/>
    <numFmt numFmtId="169" formatCode="_(* #,##0.000_);_(* \(#,##0.000\);_(* &quot;-&quot;??_);_(@_)"/>
    <numFmt numFmtId="170" formatCode="&quot;$&quot;#,##0"/>
  </numFmts>
  <fonts count="16">
    <font>
      <sz val="10"/>
      <name val="Arial"/>
    </font>
    <font>
      <sz val="10"/>
      <name val="Arial"/>
      <family val="2"/>
    </font>
    <font>
      <b/>
      <sz val="11"/>
      <name val="Times New Roman"/>
      <family val="1"/>
    </font>
    <font>
      <sz val="11"/>
      <name val="Times New Roman"/>
      <family val="1"/>
    </font>
    <font>
      <b/>
      <sz val="11"/>
      <color indexed="10"/>
      <name val="Times New Roman"/>
      <family val="1"/>
    </font>
    <font>
      <b/>
      <u/>
      <sz val="11"/>
      <name val="Times New Roman"/>
      <family val="1"/>
    </font>
    <font>
      <b/>
      <sz val="11"/>
      <color indexed="18"/>
      <name val="Times New Roman"/>
      <family val="1"/>
    </font>
    <font>
      <i/>
      <sz val="11"/>
      <name val="Times New Roman"/>
      <family val="1"/>
    </font>
    <font>
      <sz val="10"/>
      <name val="Times New Roman"/>
      <family val="1"/>
    </font>
    <font>
      <sz val="9"/>
      <name val="Times New Roman"/>
      <family val="1"/>
    </font>
    <font>
      <sz val="10"/>
      <name val="Arial"/>
      <family val="2"/>
    </font>
    <font>
      <b/>
      <i/>
      <sz val="11"/>
      <name val="Times New Roman"/>
      <family val="1"/>
    </font>
    <font>
      <b/>
      <sz val="10"/>
      <name val="Times New Roman"/>
      <family val="1"/>
    </font>
    <font>
      <sz val="11"/>
      <name val="Times New Roman"/>
      <family val="1"/>
    </font>
    <font>
      <sz val="8"/>
      <name val="Times New Roman"/>
      <family val="1"/>
    </font>
    <font>
      <sz val="11"/>
      <color theme="1"/>
      <name val="Times New Roman"/>
      <family val="1"/>
    </font>
  </fonts>
  <fills count="9">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352">
    <xf numFmtId="0" fontId="0" fillId="0" borderId="0" xfId="0"/>
    <xf numFmtId="0" fontId="2" fillId="0" borderId="1" xfId="0" applyFont="1" applyFill="1" applyBorder="1" applyAlignment="1">
      <alignment horizontal="right" indent="1"/>
    </xf>
    <xf numFmtId="49" fontId="2" fillId="0" borderId="0" xfId="0" applyNumberFormat="1" applyFont="1" applyFill="1" applyBorder="1" applyAlignment="1">
      <alignment horizontal="left" indent="1"/>
    </xf>
    <xf numFmtId="0" fontId="3" fillId="0" borderId="0" xfId="0" applyFont="1" applyBorder="1"/>
    <xf numFmtId="0" fontId="3" fillId="0" borderId="0" xfId="0" applyFont="1" applyFill="1" applyBorder="1"/>
    <xf numFmtId="0" fontId="3" fillId="0" borderId="0" xfId="0" applyFont="1" applyFill="1" applyBorder="1" applyAlignment="1">
      <alignment horizontal="center"/>
    </xf>
    <xf numFmtId="49" fontId="3" fillId="0" borderId="0" xfId="0" applyNumberFormat="1" applyFont="1" applyFill="1" applyBorder="1" applyAlignment="1">
      <alignment horizontal="left" indent="1"/>
    </xf>
    <xf numFmtId="164" fontId="3" fillId="3" borderId="1" xfId="1" applyNumberFormat="1" applyFont="1" applyFill="1" applyBorder="1"/>
    <xf numFmtId="167" fontId="3" fillId="0" borderId="0" xfId="0" applyNumberFormat="1" applyFont="1" applyFill="1" applyBorder="1" applyAlignment="1">
      <alignment horizontal="left" indent="1"/>
    </xf>
    <xf numFmtId="17" fontId="3" fillId="0" borderId="0" xfId="0" applyNumberFormat="1" applyFont="1" applyBorder="1" applyAlignment="1">
      <alignment horizontal="center"/>
    </xf>
    <xf numFmtId="0" fontId="3" fillId="0" borderId="0" xfId="0" applyFont="1" applyBorder="1" applyAlignment="1">
      <alignment horizontal="center"/>
    </xf>
    <xf numFmtId="0" fontId="4" fillId="0" borderId="0" xfId="0" applyFont="1" applyFill="1" applyBorder="1"/>
    <xf numFmtId="0" fontId="5" fillId="0" borderId="0" xfId="0" applyFont="1" applyFill="1" applyBorder="1" applyAlignment="1">
      <alignment horizontal="center"/>
    </xf>
    <xf numFmtId="17" fontId="2" fillId="0" borderId="1" xfId="0" applyNumberFormat="1" applyFont="1" applyBorder="1" applyAlignment="1">
      <alignment horizontal="center"/>
    </xf>
    <xf numFmtId="0" fontId="2" fillId="0" borderId="1" xfId="0" applyFont="1" applyBorder="1" applyAlignment="1">
      <alignment horizontal="center"/>
    </xf>
    <xf numFmtId="0" fontId="3" fillId="0" borderId="0" xfId="0" applyFont="1" applyFill="1" applyBorder="1" applyAlignment="1">
      <alignment horizontal="right" indent="1"/>
    </xf>
    <xf numFmtId="0" fontId="3" fillId="2" borderId="1" xfId="0" applyFont="1" applyFill="1" applyBorder="1"/>
    <xf numFmtId="0" fontId="3" fillId="0" borderId="1" xfId="0" applyFont="1" applyFill="1" applyBorder="1" applyAlignment="1">
      <alignment horizontal="left" indent="1"/>
    </xf>
    <xf numFmtId="164" fontId="3" fillId="0" borderId="1" xfId="1" applyNumberFormat="1" applyFont="1" applyFill="1" applyBorder="1" applyAlignment="1">
      <alignment horizontal="right" indent="1"/>
    </xf>
    <xf numFmtId="0" fontId="3" fillId="3" borderId="0" xfId="0" applyFont="1" applyFill="1" applyBorder="1" applyAlignment="1">
      <alignment horizontal="center"/>
    </xf>
    <xf numFmtId="164" fontId="3" fillId="0" borderId="1" xfId="1" applyNumberFormat="1" applyFont="1" applyFill="1" applyBorder="1"/>
    <xf numFmtId="164" fontId="3" fillId="2" borderId="1" xfId="1" applyNumberFormat="1" applyFont="1" applyFill="1" applyBorder="1"/>
    <xf numFmtId="164" fontId="2" fillId="0" borderId="1" xfId="1" applyNumberFormat="1" applyFont="1" applyFill="1" applyBorder="1" applyAlignment="1">
      <alignment horizontal="right" indent="1"/>
    </xf>
    <xf numFmtId="164" fontId="2" fillId="0" borderId="1" xfId="1" applyNumberFormat="1" applyFont="1" applyFill="1" applyBorder="1"/>
    <xf numFmtId="164" fontId="2" fillId="4" borderId="1" xfId="1" applyNumberFormat="1" applyFont="1" applyFill="1" applyBorder="1"/>
    <xf numFmtId="164" fontId="7" fillId="0" borderId="1" xfId="1" applyNumberFormat="1" applyFont="1" applyFill="1" applyBorder="1"/>
    <xf numFmtId="164" fontId="7" fillId="4" borderId="1" xfId="1" applyNumberFormat="1" applyFont="1" applyFill="1" applyBorder="1"/>
    <xf numFmtId="164" fontId="3" fillId="4" borderId="1" xfId="1" applyNumberFormat="1" applyFont="1" applyFill="1" applyBorder="1"/>
    <xf numFmtId="164" fontId="3" fillId="0" borderId="1" xfId="0" applyNumberFormat="1" applyFont="1" applyFill="1" applyBorder="1"/>
    <xf numFmtId="0" fontId="3" fillId="3" borderId="1" xfId="0" applyFont="1" applyFill="1" applyBorder="1"/>
    <xf numFmtId="166" fontId="2" fillId="0" borderId="1" xfId="2" applyNumberFormat="1" applyFont="1" applyFill="1" applyBorder="1" applyAlignment="1"/>
    <xf numFmtId="166" fontId="2" fillId="0" borderId="1" xfId="0" applyNumberFormat="1" applyFont="1" applyFill="1" applyBorder="1"/>
    <xf numFmtId="166" fontId="2" fillId="0" borderId="1" xfId="2" applyNumberFormat="1" applyFont="1" applyFill="1" applyBorder="1" applyAlignment="1">
      <alignment horizontal="left"/>
    </xf>
    <xf numFmtId="0" fontId="3" fillId="4" borderId="1" xfId="0" applyFont="1" applyFill="1" applyBorder="1"/>
    <xf numFmtId="166" fontId="7" fillId="0" borderId="1" xfId="2" applyNumberFormat="1" applyFont="1" applyFill="1" applyBorder="1" applyAlignment="1">
      <alignment horizontal="right" indent="1"/>
    </xf>
    <xf numFmtId="166" fontId="7" fillId="0" borderId="1" xfId="2" applyNumberFormat="1" applyFont="1" applyFill="1" applyBorder="1"/>
    <xf numFmtId="166" fontId="3" fillId="0" borderId="1" xfId="2" applyNumberFormat="1" applyFont="1" applyFill="1" applyBorder="1"/>
    <xf numFmtId="166" fontId="3" fillId="4" borderId="1" xfId="2" applyNumberFormat="1" applyFont="1" applyFill="1" applyBorder="1"/>
    <xf numFmtId="165" fontId="7" fillId="4" borderId="1" xfId="3" applyNumberFormat="1" applyFont="1" applyFill="1" applyBorder="1" applyAlignment="1">
      <alignment horizontal="right" indent="1"/>
    </xf>
    <xf numFmtId="43" fontId="3" fillId="0" borderId="1" xfId="1" applyFont="1" applyFill="1" applyBorder="1" applyAlignment="1">
      <alignment horizontal="right" indent="1"/>
    </xf>
    <xf numFmtId="0" fontId="3" fillId="0" borderId="0" xfId="0" applyFont="1" applyFill="1" applyBorder="1" applyAlignment="1"/>
    <xf numFmtId="164" fontId="3" fillId="0" borderId="1" xfId="1" applyNumberFormat="1" applyFont="1" applyFill="1" applyBorder="1" applyAlignment="1"/>
    <xf numFmtId="164" fontId="3" fillId="3" borderId="1" xfId="1" applyNumberFormat="1" applyFont="1" applyFill="1" applyBorder="1" applyAlignment="1"/>
    <xf numFmtId="0" fontId="7" fillId="0" borderId="0" xfId="0" applyFont="1" applyBorder="1" applyAlignment="1">
      <alignment horizontal="left" indent="2"/>
    </xf>
    <xf numFmtId="0" fontId="9" fillId="0" borderId="0" xfId="0" applyFont="1" applyBorder="1" applyAlignment="1">
      <alignment horizontal="center"/>
    </xf>
    <xf numFmtId="0" fontId="2" fillId="0" borderId="2" xfId="0" applyFont="1" applyFill="1" applyBorder="1" applyAlignment="1">
      <alignment horizontal="right" indent="1"/>
    </xf>
    <xf numFmtId="0" fontId="4" fillId="2" borderId="3" xfId="0" applyFont="1" applyFill="1" applyBorder="1"/>
    <xf numFmtId="166" fontId="7" fillId="0" borderId="1" xfId="2" applyNumberFormat="1" applyFont="1" applyFill="1" applyBorder="1" applyAlignment="1">
      <alignment horizontal="left"/>
    </xf>
    <xf numFmtId="166" fontId="3" fillId="0" borderId="1" xfId="2" applyNumberFormat="1" applyFont="1" applyFill="1" applyBorder="1" applyAlignment="1">
      <alignment horizontal="left"/>
    </xf>
    <xf numFmtId="0" fontId="4" fillId="2" borderId="1" xfId="0" applyFont="1" applyFill="1" applyBorder="1"/>
    <xf numFmtId="164" fontId="7" fillId="0" borderId="1" xfId="1" applyNumberFormat="1" applyFont="1" applyFill="1" applyBorder="1" applyAlignment="1">
      <alignment horizontal="right" indent="1"/>
    </xf>
    <xf numFmtId="164" fontId="3" fillId="0" borderId="0" xfId="1" applyNumberFormat="1" applyFont="1" applyFill="1" applyBorder="1" applyAlignment="1"/>
    <xf numFmtId="164" fontId="3" fillId="0" borderId="0" xfId="1" applyNumberFormat="1" applyFont="1" applyFill="1" applyBorder="1"/>
    <xf numFmtId="164" fontId="3" fillId="3" borderId="0" xfId="1" applyNumberFormat="1" applyFont="1" applyFill="1" applyBorder="1" applyAlignment="1">
      <alignment horizontal="center"/>
    </xf>
    <xf numFmtId="164" fontId="10" fillId="0" borderId="0" xfId="1" applyNumberFormat="1" applyFont="1" applyFill="1" applyProtection="1"/>
    <xf numFmtId="165" fontId="3" fillId="0" borderId="0" xfId="3" applyNumberFormat="1" applyFont="1" applyFill="1" applyBorder="1"/>
    <xf numFmtId="43" fontId="3" fillId="3" borderId="1" xfId="1" applyFont="1" applyFill="1" applyBorder="1"/>
    <xf numFmtId="0" fontId="4" fillId="4" borderId="1" xfId="0" applyFont="1" applyFill="1" applyBorder="1"/>
    <xf numFmtId="168" fontId="2" fillId="3" borderId="1" xfId="0" applyNumberFormat="1" applyFont="1" applyFill="1" applyBorder="1" applyAlignment="1">
      <alignment horizontal="center"/>
    </xf>
    <xf numFmtId="0" fontId="6" fillId="4" borderId="1" xfId="0" applyFont="1" applyFill="1" applyBorder="1" applyAlignment="1">
      <alignment horizontal="left"/>
    </xf>
    <xf numFmtId="166" fontId="2" fillId="4" borderId="1" xfId="0" applyNumberFormat="1" applyFont="1" applyFill="1" applyBorder="1"/>
    <xf numFmtId="0" fontId="2" fillId="0" borderId="0" xfId="0" applyFont="1" applyBorder="1"/>
    <xf numFmtId="0" fontId="2" fillId="4" borderId="1" xfId="0" applyFont="1" applyFill="1" applyBorder="1"/>
    <xf numFmtId="164" fontId="11" fillId="4" borderId="1" xfId="1" applyNumberFormat="1" applyFont="1" applyFill="1" applyBorder="1"/>
    <xf numFmtId="166" fontId="11" fillId="0" borderId="1" xfId="2" applyNumberFormat="1" applyFont="1" applyFill="1" applyBorder="1"/>
    <xf numFmtId="166" fontId="2" fillId="4" borderId="1" xfId="2" applyNumberFormat="1" applyFont="1" applyFill="1" applyBorder="1"/>
    <xf numFmtId="0" fontId="2" fillId="0" borderId="0" xfId="0" applyFont="1" applyFill="1" applyBorder="1"/>
    <xf numFmtId="0" fontId="2" fillId="0" borderId="0" xfId="0" applyFont="1" applyFill="1" applyBorder="1" applyAlignment="1"/>
    <xf numFmtId="0" fontId="8" fillId="0" borderId="0" xfId="0" applyNumberFormat="1" applyFont="1" applyFill="1" applyBorder="1" applyAlignment="1">
      <alignment wrapText="1"/>
    </xf>
    <xf numFmtId="0" fontId="8" fillId="0" borderId="0" xfId="0" applyNumberFormat="1" applyFont="1" applyFill="1" applyBorder="1" applyAlignment="1"/>
    <xf numFmtId="0" fontId="2" fillId="0" borderId="1" xfId="0" applyFont="1" applyFill="1" applyBorder="1" applyAlignment="1">
      <alignment horizontal="center"/>
    </xf>
    <xf numFmtId="0" fontId="0" fillId="0" borderId="0" xfId="0" applyAlignment="1"/>
    <xf numFmtId="169" fontId="3" fillId="0" borderId="1" xfId="1" applyNumberFormat="1" applyFont="1" applyFill="1" applyBorder="1"/>
    <xf numFmtId="169" fontId="3" fillId="0" borderId="1" xfId="1" applyNumberFormat="1" applyFont="1" applyFill="1" applyBorder="1" applyAlignment="1">
      <alignment horizontal="right" indent="1"/>
    </xf>
    <xf numFmtId="43" fontId="3" fillId="0" borderId="0" xfId="0" applyNumberFormat="1" applyFont="1" applyFill="1" applyBorder="1"/>
    <xf numFmtId="169" fontId="3" fillId="3" borderId="1" xfId="1" applyNumberFormat="1" applyFont="1" applyFill="1" applyBorder="1"/>
    <xf numFmtId="0" fontId="8" fillId="0" borderId="0" xfId="0" applyFont="1" applyFill="1" applyBorder="1" applyAlignment="1"/>
    <xf numFmtId="0" fontId="6" fillId="0" borderId="0" xfId="0" applyFont="1" applyFill="1" applyBorder="1" applyAlignment="1">
      <alignment horizontal="left"/>
    </xf>
    <xf numFmtId="169" fontId="2" fillId="0" borderId="1" xfId="1" applyNumberFormat="1" applyFont="1" applyFill="1" applyBorder="1" applyAlignment="1">
      <alignment horizontal="right" indent="1"/>
    </xf>
    <xf numFmtId="169" fontId="3" fillId="3" borderId="1" xfId="1" applyNumberFormat="1" applyFont="1" applyFill="1" applyBorder="1" applyAlignment="1">
      <alignment horizontal="right" indent="1"/>
    </xf>
    <xf numFmtId="169" fontId="2" fillId="0" borderId="1" xfId="1" applyNumberFormat="1" applyFont="1" applyFill="1" applyBorder="1"/>
    <xf numFmtId="169" fontId="7" fillId="0" borderId="1" xfId="1" applyNumberFormat="1" applyFont="1" applyFill="1" applyBorder="1" applyAlignment="1">
      <alignment horizontal="right" indent="1"/>
    </xf>
    <xf numFmtId="0" fontId="8" fillId="0" borderId="1" xfId="0" applyNumberFormat="1" applyFont="1" applyFill="1" applyBorder="1" applyAlignment="1">
      <alignment horizontal="left" wrapText="1" indent="1"/>
    </xf>
    <xf numFmtId="166" fontId="2" fillId="0" borderId="1" xfId="2" applyNumberFormat="1" applyFont="1" applyFill="1" applyBorder="1"/>
    <xf numFmtId="0" fontId="3" fillId="0" borderId="1" xfId="0" applyFont="1" applyFill="1" applyBorder="1" applyAlignment="1">
      <alignment horizontal="left" indent="2"/>
    </xf>
    <xf numFmtId="0" fontId="7" fillId="0" borderId="1" xfId="0" applyFont="1" applyFill="1" applyBorder="1" applyAlignment="1">
      <alignment horizontal="left" vertical="center" indent="1"/>
    </xf>
    <xf numFmtId="165" fontId="3" fillId="0" borderId="1" xfId="3" applyNumberFormat="1" applyFont="1" applyFill="1" applyBorder="1" applyAlignment="1">
      <alignment horizontal="right" indent="1"/>
    </xf>
    <xf numFmtId="0" fontId="7" fillId="0" borderId="1" xfId="0" applyFont="1" applyFill="1" applyBorder="1" applyAlignment="1">
      <alignment horizontal="left" indent="1"/>
    </xf>
    <xf numFmtId="0" fontId="3" fillId="0" borderId="1" xfId="0" applyFont="1" applyBorder="1" applyAlignment="1">
      <alignment horizontal="left" indent="2"/>
    </xf>
    <xf numFmtId="0" fontId="7" fillId="0" borderId="1" xfId="0" applyFont="1" applyBorder="1" applyAlignment="1">
      <alignment horizontal="left" indent="1"/>
    </xf>
    <xf numFmtId="0" fontId="7" fillId="0" borderId="0" xfId="0" applyFont="1" applyFill="1" applyBorder="1"/>
    <xf numFmtId="0" fontId="7" fillId="0" borderId="0" xfId="0" applyFont="1" applyFill="1" applyBorder="1" applyAlignment="1">
      <alignment horizontal="center"/>
    </xf>
    <xf numFmtId="169" fontId="7" fillId="0" borderId="1" xfId="1" applyNumberFormat="1" applyFont="1" applyFill="1" applyBorder="1"/>
    <xf numFmtId="164" fontId="7" fillId="0" borderId="1" xfId="0" applyNumberFormat="1" applyFont="1" applyFill="1" applyBorder="1"/>
    <xf numFmtId="166" fontId="7" fillId="0" borderId="1" xfId="0" applyNumberFormat="1" applyFont="1" applyFill="1" applyBorder="1"/>
    <xf numFmtId="165" fontId="2" fillId="4" borderId="1" xfId="3" applyNumberFormat="1" applyFont="1" applyFill="1" applyBorder="1" applyAlignment="1">
      <alignment horizontal="right" indent="1"/>
    </xf>
    <xf numFmtId="166" fontId="3" fillId="0" borderId="1" xfId="2" applyNumberFormat="1" applyFont="1" applyFill="1" applyBorder="1" applyAlignment="1"/>
    <xf numFmtId="43" fontId="7" fillId="0" borderId="0" xfId="0" applyNumberFormat="1" applyFont="1" applyFill="1" applyBorder="1"/>
    <xf numFmtId="0" fontId="11" fillId="0" borderId="0" xfId="0" applyFont="1" applyBorder="1" applyAlignment="1">
      <alignment horizontal="center"/>
    </xf>
    <xf numFmtId="166" fontId="3" fillId="0" borderId="1" xfId="2" applyNumberFormat="1" applyFont="1" applyFill="1" applyBorder="1" applyAlignment="1">
      <alignment horizontal="right" indent="1"/>
    </xf>
    <xf numFmtId="166" fontId="2" fillId="0" borderId="1" xfId="2" applyNumberFormat="1" applyFont="1" applyFill="1" applyBorder="1" applyAlignment="1">
      <alignment horizontal="right" indent="1"/>
    </xf>
    <xf numFmtId="165" fontId="3" fillId="4" borderId="1" xfId="3" applyNumberFormat="1" applyFont="1" applyFill="1" applyBorder="1" applyAlignment="1">
      <alignment horizontal="right" indent="1"/>
    </xf>
    <xf numFmtId="0" fontId="3" fillId="4" borderId="1" xfId="0" applyFont="1" applyFill="1" applyBorder="1" applyAlignment="1">
      <alignment horizontal="center"/>
    </xf>
    <xf numFmtId="166" fontId="7" fillId="0" borderId="1" xfId="2" applyNumberFormat="1" applyFont="1" applyFill="1" applyBorder="1" applyAlignment="1"/>
    <xf numFmtId="49" fontId="2" fillId="5" borderId="1" xfId="0" applyNumberFormat="1" applyFont="1" applyFill="1" applyBorder="1" applyAlignment="1">
      <alignment horizontal="left"/>
    </xf>
    <xf numFmtId="0" fontId="12" fillId="0" borderId="1" xfId="0" applyFont="1" applyFill="1" applyBorder="1" applyAlignment="1">
      <alignment horizontal="right" indent="1"/>
    </xf>
    <xf numFmtId="167" fontId="3" fillId="5" borderId="1" xfId="0" applyNumberFormat="1" applyFont="1" applyFill="1" applyBorder="1" applyAlignment="1">
      <alignment horizontal="left"/>
    </xf>
    <xf numFmtId="167" fontId="3" fillId="5" borderId="2" xfId="0" applyNumberFormat="1" applyFont="1" applyFill="1" applyBorder="1" applyAlignment="1">
      <alignment horizontal="left"/>
    </xf>
    <xf numFmtId="49" fontId="3" fillId="0" borderId="1" xfId="0" applyNumberFormat="1" applyFont="1" applyFill="1" applyBorder="1" applyAlignment="1">
      <alignment horizontal="left"/>
    </xf>
    <xf numFmtId="0" fontId="3" fillId="2" borderId="1" xfId="1" applyNumberFormat="1" applyFont="1" applyFill="1" applyBorder="1"/>
    <xf numFmtId="0" fontId="3" fillId="0" borderId="0" xfId="0" applyFont="1"/>
    <xf numFmtId="0" fontId="2" fillId="0" borderId="5" xfId="0" applyFont="1" applyBorder="1" applyAlignment="1">
      <alignment horizontal="center"/>
    </xf>
    <xf numFmtId="166" fontId="3" fillId="0" borderId="6" xfId="2" applyNumberFormat="1" applyFont="1" applyBorder="1"/>
    <xf numFmtId="0" fontId="7" fillId="0" borderId="7" xfId="0" applyFont="1" applyBorder="1" applyAlignment="1">
      <alignment horizontal="center"/>
    </xf>
    <xf numFmtId="166" fontId="3" fillId="0" borderId="10" xfId="2" applyNumberFormat="1" applyFont="1" applyBorder="1"/>
    <xf numFmtId="166" fontId="2" fillId="0" borderId="11" xfId="2" applyNumberFormat="1" applyFont="1" applyBorder="1"/>
    <xf numFmtId="166" fontId="3" fillId="0" borderId="4" xfId="2" applyNumberFormat="1" applyFont="1" applyBorder="1"/>
    <xf numFmtId="0" fontId="7" fillId="0" borderId="15" xfId="0" applyFont="1" applyBorder="1" applyAlignment="1">
      <alignment horizontal="center"/>
    </xf>
    <xf numFmtId="166" fontId="2" fillId="0" borderId="17" xfId="2" applyNumberFormat="1" applyFont="1" applyBorder="1"/>
    <xf numFmtId="17" fontId="3" fillId="0" borderId="6" xfId="0" applyNumberFormat="1" applyFont="1" applyBorder="1" applyAlignment="1">
      <alignment horizontal="right" indent="1"/>
    </xf>
    <xf numFmtId="17" fontId="3" fillId="0" borderId="10" xfId="0" applyNumberFormat="1" applyFont="1" applyBorder="1" applyAlignment="1">
      <alignment horizontal="right" indent="1"/>
    </xf>
    <xf numFmtId="0" fontId="2" fillId="0" borderId="4" xfId="0" applyFont="1" applyBorder="1" applyAlignment="1">
      <alignment horizontal="right" indent="1"/>
    </xf>
    <xf numFmtId="166" fontId="3" fillId="3" borderId="3" xfId="2" applyNumberFormat="1" applyFont="1" applyFill="1" applyBorder="1"/>
    <xf numFmtId="166" fontId="3" fillId="3" borderId="8" xfId="2" applyNumberFormat="1" applyFont="1" applyFill="1" applyBorder="1"/>
    <xf numFmtId="166" fontId="3" fillId="3" borderId="16" xfId="2" applyNumberFormat="1" applyFont="1" applyFill="1" applyBorder="1"/>
    <xf numFmtId="166" fontId="3" fillId="3" borderId="9" xfId="2" applyNumberFormat="1" applyFont="1" applyFill="1" applyBorder="1"/>
    <xf numFmtId="0" fontId="12" fillId="0" borderId="18" xfId="0" applyFont="1" applyFill="1" applyBorder="1" applyAlignment="1">
      <alignment horizontal="right" indent="1"/>
    </xf>
    <xf numFmtId="166" fontId="3" fillId="0" borderId="18" xfId="2" applyNumberFormat="1" applyFont="1" applyFill="1" applyBorder="1"/>
    <xf numFmtId="0" fontId="12" fillId="0" borderId="0" xfId="0" applyFont="1" applyFill="1" applyBorder="1" applyAlignment="1">
      <alignment horizontal="right" indent="1"/>
    </xf>
    <xf numFmtId="166" fontId="3" fillId="0" borderId="0" xfId="2" applyNumberFormat="1" applyFont="1" applyFill="1" applyBorder="1"/>
    <xf numFmtId="0" fontId="2" fillId="0" borderId="0" xfId="0" applyFont="1" applyBorder="1" applyAlignment="1">
      <alignment horizontal="center"/>
    </xf>
    <xf numFmtId="164" fontId="3" fillId="5" borderId="1" xfId="1" applyNumberFormat="1" applyFont="1" applyFill="1" applyBorder="1" applyProtection="1">
      <protection locked="0"/>
    </xf>
    <xf numFmtId="166" fontId="3" fillId="5" borderId="1" xfId="2" applyNumberFormat="1" applyFont="1" applyFill="1" applyBorder="1" applyProtection="1">
      <protection locked="0"/>
    </xf>
    <xf numFmtId="3" fontId="3" fillId="5" borderId="1" xfId="0" applyNumberFormat="1" applyFont="1" applyFill="1" applyBorder="1" applyProtection="1">
      <protection locked="0"/>
    </xf>
    <xf numFmtId="170" fontId="3" fillId="5" borderId="1" xfId="0" applyNumberFormat="1" applyFont="1" applyFill="1" applyBorder="1" applyAlignment="1" applyProtection="1">
      <alignment horizontal="center"/>
      <protection locked="0"/>
    </xf>
    <xf numFmtId="49" fontId="2" fillId="5" borderId="1" xfId="0" applyNumberFormat="1" applyFont="1" applyFill="1" applyBorder="1" applyAlignment="1">
      <alignment horizontal="left" wrapText="1"/>
    </xf>
    <xf numFmtId="0" fontId="2" fillId="0" borderId="1" xfId="0" applyFont="1" applyFill="1" applyBorder="1" applyAlignment="1" applyProtection="1">
      <alignment horizontal="right" indent="1"/>
    </xf>
    <xf numFmtId="49" fontId="2" fillId="5" borderId="1" xfId="0" applyNumberFormat="1" applyFont="1" applyFill="1" applyBorder="1" applyAlignment="1" applyProtection="1">
      <alignment horizontal="left"/>
    </xf>
    <xf numFmtId="49" fontId="2" fillId="0" borderId="0" xfId="0" applyNumberFormat="1" applyFont="1" applyFill="1" applyBorder="1" applyAlignment="1" applyProtection="1">
      <alignment horizontal="left" indent="1"/>
    </xf>
    <xf numFmtId="0" fontId="3" fillId="0" borderId="0" xfId="0" applyFont="1" applyBorder="1" applyProtection="1"/>
    <xf numFmtId="0" fontId="2" fillId="0" borderId="0" xfId="0" applyFont="1" applyBorder="1" applyProtection="1"/>
    <xf numFmtId="0" fontId="3" fillId="0" borderId="0" xfId="0" applyFont="1" applyFill="1" applyBorder="1" applyProtection="1"/>
    <xf numFmtId="0" fontId="3" fillId="0" borderId="0" xfId="0" applyFont="1" applyFill="1" applyBorder="1" applyAlignment="1" applyProtection="1">
      <alignment horizontal="center"/>
    </xf>
    <xf numFmtId="0" fontId="11" fillId="0" borderId="0" xfId="0" applyFont="1" applyBorder="1" applyAlignment="1" applyProtection="1">
      <alignment horizontal="center"/>
    </xf>
    <xf numFmtId="49" fontId="3" fillId="0" borderId="1" xfId="0" applyNumberFormat="1" applyFont="1" applyFill="1" applyBorder="1" applyAlignment="1" applyProtection="1">
      <alignment horizontal="left"/>
    </xf>
    <xf numFmtId="49" fontId="3" fillId="0" borderId="0" xfId="0" applyNumberFormat="1" applyFont="1" applyFill="1" applyBorder="1" applyAlignment="1" applyProtection="1">
      <alignment horizontal="left" indent="1"/>
    </xf>
    <xf numFmtId="0" fontId="12" fillId="0" borderId="1" xfId="0" applyFont="1" applyFill="1" applyBorder="1" applyAlignment="1" applyProtection="1">
      <alignment horizontal="right" indent="1"/>
    </xf>
    <xf numFmtId="164" fontId="3" fillId="5" borderId="1" xfId="1" applyNumberFormat="1" applyFont="1" applyFill="1" applyBorder="1" applyProtection="1"/>
    <xf numFmtId="167" fontId="3" fillId="5" borderId="1" xfId="0" applyNumberFormat="1" applyFont="1" applyFill="1" applyBorder="1" applyAlignment="1" applyProtection="1">
      <alignment horizontal="left"/>
    </xf>
    <xf numFmtId="167" fontId="3" fillId="0" borderId="0" xfId="0" applyNumberFormat="1" applyFont="1" applyFill="1" applyBorder="1" applyAlignment="1" applyProtection="1">
      <alignment horizontal="left" indent="1"/>
    </xf>
    <xf numFmtId="166" fontId="3" fillId="5" borderId="1" xfId="2" applyNumberFormat="1" applyFont="1" applyFill="1" applyBorder="1" applyProtection="1"/>
    <xf numFmtId="17" fontId="3" fillId="0" borderId="0" xfId="0" applyNumberFormat="1" applyFont="1" applyBorder="1" applyAlignment="1" applyProtection="1">
      <alignment horizontal="center"/>
    </xf>
    <xf numFmtId="0" fontId="2" fillId="0" borderId="0" xfId="0" applyFont="1" applyBorder="1" applyAlignment="1" applyProtection="1">
      <alignment horizontal="center"/>
    </xf>
    <xf numFmtId="0" fontId="2" fillId="0" borderId="2" xfId="0" applyFont="1" applyFill="1" applyBorder="1" applyAlignment="1" applyProtection="1">
      <alignment horizontal="right" indent="1"/>
    </xf>
    <xf numFmtId="167" fontId="3" fillId="5" borderId="2" xfId="0" applyNumberFormat="1" applyFont="1" applyFill="1" applyBorder="1" applyAlignment="1" applyProtection="1">
      <alignment horizontal="left"/>
    </xf>
    <xf numFmtId="0" fontId="12" fillId="0" borderId="18" xfId="0" applyFont="1" applyFill="1" applyBorder="1" applyAlignment="1" applyProtection="1">
      <alignment horizontal="right" indent="1"/>
    </xf>
    <xf numFmtId="166" fontId="3" fillId="0" borderId="18" xfId="2" applyNumberFormat="1" applyFont="1" applyFill="1" applyBorder="1" applyProtection="1"/>
    <xf numFmtId="0" fontId="12" fillId="0" borderId="0" xfId="0" applyFont="1" applyFill="1" applyBorder="1" applyAlignment="1" applyProtection="1">
      <alignment horizontal="right" indent="1"/>
    </xf>
    <xf numFmtId="166" fontId="3" fillId="0" borderId="0" xfId="2" applyNumberFormat="1" applyFont="1" applyFill="1" applyBorder="1" applyProtection="1"/>
    <xf numFmtId="168" fontId="2" fillId="3" borderId="1" xfId="0" applyNumberFormat="1" applyFont="1" applyFill="1" applyBorder="1" applyAlignment="1" applyProtection="1">
      <alignment horizontal="center"/>
    </xf>
    <xf numFmtId="0" fontId="4" fillId="0" borderId="0" xfId="0" applyFont="1" applyFill="1" applyBorder="1" applyProtection="1"/>
    <xf numFmtId="0" fontId="9" fillId="0" borderId="0" xfId="0" applyFont="1" applyBorder="1" applyAlignment="1" applyProtection="1">
      <alignment horizontal="center"/>
    </xf>
    <xf numFmtId="17" fontId="2" fillId="0" borderId="1" xfId="0" applyNumberFormat="1" applyFont="1" applyBorder="1" applyAlignment="1" applyProtection="1">
      <alignment horizontal="center"/>
    </xf>
    <xf numFmtId="0" fontId="2" fillId="0" borderId="1" xfId="0" applyFont="1" applyBorder="1" applyAlignment="1" applyProtection="1">
      <alignment horizontal="center"/>
    </xf>
    <xf numFmtId="0" fontId="3" fillId="0" borderId="0" xfId="0" applyFont="1" applyFill="1" applyBorder="1" applyAlignment="1" applyProtection="1">
      <alignment horizontal="right" indent="1"/>
    </xf>
    <xf numFmtId="0" fontId="3" fillId="4" borderId="1" xfId="0" applyFont="1" applyFill="1" applyBorder="1" applyAlignment="1" applyProtection="1">
      <alignment horizontal="center"/>
    </xf>
    <xf numFmtId="0" fontId="2" fillId="4" borderId="1" xfId="0" applyFont="1" applyFill="1" applyBorder="1" applyProtection="1"/>
    <xf numFmtId="0" fontId="6" fillId="4" borderId="1" xfId="0" applyFont="1" applyFill="1" applyBorder="1" applyAlignment="1" applyProtection="1">
      <alignment horizontal="left"/>
    </xf>
    <xf numFmtId="0" fontId="4" fillId="4" borderId="1" xfId="0" applyFont="1" applyFill="1" applyBorder="1" applyProtection="1"/>
    <xf numFmtId="0" fontId="5" fillId="0" borderId="0" xfId="0" applyFont="1" applyFill="1" applyBorder="1" applyAlignment="1" applyProtection="1">
      <alignment horizontal="center"/>
    </xf>
    <xf numFmtId="0" fontId="3" fillId="2" borderId="1" xfId="1" applyNumberFormat="1" applyFont="1" applyFill="1" applyBorder="1" applyProtection="1"/>
    <xf numFmtId="164" fontId="3" fillId="2" borderId="1" xfId="1" applyNumberFormat="1" applyFont="1" applyFill="1" applyBorder="1" applyProtection="1"/>
    <xf numFmtId="164" fontId="2" fillId="4" borderId="1" xfId="1" applyNumberFormat="1" applyFont="1" applyFill="1" applyBorder="1" applyProtection="1"/>
    <xf numFmtId="0" fontId="3" fillId="0" borderId="1" xfId="0" applyFont="1" applyFill="1" applyBorder="1" applyAlignment="1" applyProtection="1">
      <alignment horizontal="left" indent="1"/>
    </xf>
    <xf numFmtId="164" fontId="3" fillId="0" borderId="1" xfId="1" applyNumberFormat="1" applyFont="1" applyFill="1" applyBorder="1" applyAlignment="1" applyProtection="1">
      <alignment horizontal="right" indent="1"/>
    </xf>
    <xf numFmtId="0" fontId="3" fillId="3" borderId="0" xfId="0" applyFont="1" applyFill="1" applyBorder="1" applyAlignment="1" applyProtection="1">
      <alignment horizontal="center"/>
    </xf>
    <xf numFmtId="164" fontId="3" fillId="3" borderId="1" xfId="1" applyNumberFormat="1" applyFont="1" applyFill="1" applyBorder="1" applyProtection="1"/>
    <xf numFmtId="164" fontId="2" fillId="0" borderId="1" xfId="1" applyNumberFormat="1" applyFont="1" applyFill="1" applyBorder="1" applyProtection="1"/>
    <xf numFmtId="169" fontId="3" fillId="0" borderId="1" xfId="1" applyNumberFormat="1" applyFont="1" applyFill="1" applyBorder="1" applyAlignment="1" applyProtection="1">
      <alignment horizontal="right" indent="1"/>
    </xf>
    <xf numFmtId="169" fontId="3" fillId="3" borderId="1" xfId="1" applyNumberFormat="1" applyFont="1" applyFill="1" applyBorder="1" applyAlignment="1" applyProtection="1">
      <alignment horizontal="right" indent="1"/>
    </xf>
    <xf numFmtId="169" fontId="2" fillId="0" borderId="1" xfId="1" applyNumberFormat="1" applyFont="1" applyFill="1" applyBorder="1" applyAlignment="1" applyProtection="1">
      <alignment horizontal="right" indent="1"/>
    </xf>
    <xf numFmtId="164" fontId="2" fillId="0" borderId="1" xfId="1" applyNumberFormat="1" applyFont="1" applyFill="1" applyBorder="1" applyAlignment="1" applyProtection="1">
      <alignment horizontal="right" indent="1"/>
    </xf>
    <xf numFmtId="0" fontId="3" fillId="0" borderId="1" xfId="0" applyFont="1" applyFill="1" applyBorder="1" applyAlignment="1" applyProtection="1">
      <alignment horizontal="left" indent="2"/>
    </xf>
    <xf numFmtId="164" fontId="3" fillId="0" borderId="1" xfId="1" applyNumberFormat="1" applyFont="1" applyFill="1" applyBorder="1" applyProtection="1"/>
    <xf numFmtId="164" fontId="11" fillId="4" borderId="1" xfId="1" applyNumberFormat="1" applyFont="1" applyFill="1" applyBorder="1" applyProtection="1"/>
    <xf numFmtId="0" fontId="7" fillId="0" borderId="1" xfId="0" applyFont="1" applyFill="1" applyBorder="1" applyAlignment="1" applyProtection="1">
      <alignment horizontal="left" vertical="center" indent="1"/>
    </xf>
    <xf numFmtId="164" fontId="7" fillId="0" borderId="1" xfId="1" applyNumberFormat="1" applyFont="1" applyFill="1" applyBorder="1" applyAlignment="1" applyProtection="1">
      <alignment horizontal="right" indent="1"/>
    </xf>
    <xf numFmtId="0" fontId="7" fillId="0" borderId="0" xfId="0" applyFont="1" applyFill="1" applyBorder="1" applyProtection="1"/>
    <xf numFmtId="164" fontId="7" fillId="0" borderId="1" xfId="1" applyNumberFormat="1" applyFont="1" applyFill="1" applyBorder="1" applyProtection="1"/>
    <xf numFmtId="165" fontId="3" fillId="0" borderId="1" xfId="3" applyNumberFormat="1" applyFont="1" applyFill="1" applyBorder="1" applyAlignment="1" applyProtection="1">
      <alignment horizontal="right" indent="1"/>
    </xf>
    <xf numFmtId="165" fontId="2" fillId="4" borderId="1" xfId="3" applyNumberFormat="1" applyFont="1" applyFill="1" applyBorder="1" applyAlignment="1" applyProtection="1">
      <alignment horizontal="right" indent="1"/>
    </xf>
    <xf numFmtId="0" fontId="4" fillId="2" borderId="3" xfId="0" applyFont="1" applyFill="1" applyBorder="1" applyProtection="1"/>
    <xf numFmtId="0" fontId="3" fillId="2" borderId="1" xfId="0" applyFont="1" applyFill="1" applyBorder="1" applyProtection="1"/>
    <xf numFmtId="43" fontId="3" fillId="0" borderId="0" xfId="0" applyNumberFormat="1" applyFont="1" applyFill="1" applyBorder="1" applyProtection="1"/>
    <xf numFmtId="0" fontId="7" fillId="0" borderId="1" xfId="0" applyFont="1" applyFill="1" applyBorder="1" applyAlignment="1" applyProtection="1">
      <alignment horizontal="left" indent="1"/>
    </xf>
    <xf numFmtId="169" fontId="7" fillId="0" borderId="1" xfId="1" applyNumberFormat="1" applyFont="1" applyFill="1" applyBorder="1" applyAlignment="1" applyProtection="1">
      <alignment horizontal="right" indent="1"/>
    </xf>
    <xf numFmtId="43" fontId="7" fillId="0" borderId="0" xfId="0" applyNumberFormat="1" applyFont="1" applyFill="1" applyBorder="1" applyProtection="1"/>
    <xf numFmtId="164" fontId="3" fillId="0" borderId="1" xfId="0" applyNumberFormat="1" applyFont="1" applyFill="1" applyBorder="1" applyProtection="1"/>
    <xf numFmtId="164" fontId="7" fillId="0" borderId="1" xfId="0" applyNumberFormat="1" applyFont="1" applyFill="1" applyBorder="1" applyProtection="1"/>
    <xf numFmtId="0" fontId="3" fillId="0" borderId="1" xfId="0" applyFont="1" applyBorder="1" applyAlignment="1" applyProtection="1">
      <alignment horizontal="left" indent="2"/>
    </xf>
    <xf numFmtId="166" fontId="3" fillId="0" borderId="1" xfId="2" applyNumberFormat="1" applyFont="1" applyFill="1" applyBorder="1" applyAlignment="1" applyProtection="1">
      <alignment horizontal="left"/>
    </xf>
    <xf numFmtId="166" fontId="3" fillId="3" borderId="1" xfId="2" applyNumberFormat="1" applyFont="1" applyFill="1" applyBorder="1" applyProtection="1"/>
    <xf numFmtId="166" fontId="2" fillId="0" borderId="1" xfId="2" applyNumberFormat="1" applyFont="1" applyFill="1" applyBorder="1" applyProtection="1"/>
    <xf numFmtId="166" fontId="7" fillId="0" borderId="1" xfId="2" applyNumberFormat="1" applyFont="1" applyFill="1" applyBorder="1" applyAlignment="1" applyProtection="1">
      <alignment horizontal="right" indent="1"/>
    </xf>
    <xf numFmtId="166" fontId="7" fillId="0" borderId="1" xfId="0" applyNumberFormat="1" applyFont="1" applyFill="1" applyBorder="1" applyProtection="1"/>
    <xf numFmtId="166" fontId="11" fillId="0" borderId="1" xfId="2" applyNumberFormat="1" applyFont="1" applyFill="1" applyBorder="1" applyProtection="1"/>
    <xf numFmtId="166" fontId="3" fillId="0" borderId="1" xfId="2" applyNumberFormat="1" applyFont="1" applyFill="1" applyBorder="1" applyAlignment="1" applyProtection="1"/>
    <xf numFmtId="166" fontId="2" fillId="0" borderId="1" xfId="2" applyNumberFormat="1" applyFont="1" applyFill="1" applyBorder="1" applyAlignment="1" applyProtection="1"/>
    <xf numFmtId="166" fontId="2" fillId="0" borderId="1" xfId="0" applyNumberFormat="1" applyFont="1" applyFill="1" applyBorder="1" applyProtection="1"/>
    <xf numFmtId="166" fontId="2" fillId="4" borderId="1" xfId="0" applyNumberFormat="1" applyFont="1" applyFill="1" applyBorder="1" applyProtection="1"/>
    <xf numFmtId="166" fontId="2" fillId="0" borderId="1" xfId="2" applyNumberFormat="1" applyFont="1" applyFill="1" applyBorder="1" applyAlignment="1" applyProtection="1">
      <alignment horizontal="left"/>
    </xf>
    <xf numFmtId="166" fontId="3" fillId="0" borderId="1" xfId="2" applyNumberFormat="1" applyFont="1" applyFill="1" applyBorder="1" applyProtection="1"/>
    <xf numFmtId="166" fontId="2" fillId="4" borderId="1" xfId="2" applyNumberFormat="1" applyFont="1" applyFill="1" applyBorder="1" applyProtection="1"/>
    <xf numFmtId="0" fontId="7" fillId="0" borderId="1" xfId="0" applyFont="1" applyBorder="1" applyAlignment="1" applyProtection="1">
      <alignment horizontal="left" indent="1"/>
    </xf>
    <xf numFmtId="0" fontId="7" fillId="0" borderId="0" xfId="0" applyFont="1" applyFill="1" applyBorder="1" applyAlignment="1" applyProtection="1">
      <alignment horizontal="center"/>
    </xf>
    <xf numFmtId="166" fontId="7" fillId="0" borderId="1" xfId="2" applyNumberFormat="1" applyFont="1" applyFill="1" applyBorder="1" applyProtection="1"/>
    <xf numFmtId="165" fontId="3" fillId="4" borderId="1" xfId="3" applyNumberFormat="1" applyFont="1" applyFill="1" applyBorder="1" applyAlignment="1" applyProtection="1">
      <alignment horizontal="right" indent="1"/>
    </xf>
    <xf numFmtId="166" fontId="2" fillId="0" borderId="1" xfId="2" applyNumberFormat="1" applyFont="1" applyFill="1" applyBorder="1" applyAlignment="1" applyProtection="1">
      <alignment horizontal="right" indent="1"/>
    </xf>
    <xf numFmtId="166" fontId="3" fillId="0" borderId="1" xfId="2" applyNumberFormat="1" applyFont="1" applyFill="1" applyBorder="1" applyAlignment="1" applyProtection="1">
      <alignment horizontal="right" indent="1"/>
    </xf>
    <xf numFmtId="166" fontId="7" fillId="0" borderId="1" xfId="2" applyNumberFormat="1" applyFont="1" applyFill="1" applyBorder="1" applyAlignment="1" applyProtection="1"/>
    <xf numFmtId="43" fontId="3" fillId="0" borderId="1" xfId="1" applyFont="1" applyFill="1" applyBorder="1" applyAlignment="1" applyProtection="1">
      <alignment horizontal="right" indent="1"/>
    </xf>
    <xf numFmtId="0" fontId="3" fillId="3" borderId="1" xfId="0" applyFont="1" applyFill="1" applyBorder="1" applyProtection="1"/>
    <xf numFmtId="0" fontId="3" fillId="0" borderId="0" xfId="0" applyFont="1" applyFill="1" applyBorder="1" applyAlignment="1" applyProtection="1"/>
    <xf numFmtId="164" fontId="3" fillId="0" borderId="1" xfId="1" applyNumberFormat="1" applyFont="1" applyFill="1" applyBorder="1" applyAlignment="1" applyProtection="1"/>
    <xf numFmtId="164" fontId="3" fillId="3" borderId="1" xfId="1" applyNumberFormat="1" applyFont="1" applyFill="1" applyBorder="1" applyAlignment="1" applyProtection="1"/>
    <xf numFmtId="0" fontId="2" fillId="0" borderId="0" xfId="0" applyFont="1" applyFill="1" applyBorder="1" applyProtection="1"/>
    <xf numFmtId="0" fontId="2" fillId="0" borderId="1" xfId="0" applyFont="1" applyFill="1" applyBorder="1" applyAlignment="1" applyProtection="1">
      <alignment horizontal="center"/>
    </xf>
    <xf numFmtId="0" fontId="2" fillId="0" borderId="0" xfId="0" applyFont="1" applyFill="1" applyBorder="1" applyAlignment="1" applyProtection="1"/>
    <xf numFmtId="0" fontId="8" fillId="0" borderId="1" xfId="0" applyNumberFormat="1" applyFont="1" applyFill="1" applyBorder="1" applyAlignment="1" applyProtection="1">
      <alignment horizontal="left" wrapText="1" indent="1"/>
    </xf>
    <xf numFmtId="0" fontId="8" fillId="0" borderId="0" xfId="0" applyNumberFormat="1" applyFont="1" applyFill="1" applyBorder="1" applyAlignment="1" applyProtection="1">
      <alignment wrapText="1"/>
    </xf>
    <xf numFmtId="0" fontId="8" fillId="0" borderId="0" xfId="0" applyNumberFormat="1" applyFont="1" applyFill="1" applyBorder="1" applyAlignment="1" applyProtection="1"/>
    <xf numFmtId="0" fontId="0" fillId="0" borderId="0" xfId="0" applyAlignment="1" applyProtection="1"/>
    <xf numFmtId="0" fontId="6" fillId="0" borderId="0" xfId="0" applyFont="1" applyFill="1" applyBorder="1" applyAlignment="1" applyProtection="1">
      <alignment horizontal="left"/>
    </xf>
    <xf numFmtId="0" fontId="2" fillId="0" borderId="0" xfId="0" applyFont="1" applyBorder="1" applyAlignment="1" applyProtection="1">
      <alignment horizontal="center"/>
    </xf>
    <xf numFmtId="0" fontId="7" fillId="0" borderId="0" xfId="0" applyFont="1" applyBorder="1" applyAlignment="1" applyProtection="1">
      <alignment horizontal="left" indent="2"/>
    </xf>
    <xf numFmtId="164" fontId="3" fillId="3" borderId="1" xfId="1" applyNumberFormat="1" applyFont="1" applyFill="1" applyBorder="1" applyProtection="1">
      <protection locked="0"/>
    </xf>
    <xf numFmtId="169" fontId="3" fillId="3" borderId="1" xfId="1" applyNumberFormat="1" applyFont="1" applyFill="1" applyBorder="1" applyAlignment="1" applyProtection="1">
      <alignment horizontal="right" indent="1"/>
      <protection locked="0"/>
    </xf>
    <xf numFmtId="166" fontId="3" fillId="3" borderId="1" xfId="2" applyNumberFormat="1" applyFont="1" applyFill="1" applyBorder="1" applyProtection="1">
      <protection locked="0"/>
    </xf>
    <xf numFmtId="164" fontId="3" fillId="3" borderId="1" xfId="1" applyNumberFormat="1" applyFont="1" applyFill="1" applyBorder="1" applyAlignment="1" applyProtection="1">
      <protection locked="0"/>
    </xf>
    <xf numFmtId="0" fontId="3" fillId="0" borderId="0" xfId="0" applyFont="1" applyFill="1" applyBorder="1" applyAlignment="1" applyProtection="1">
      <protection locked="0"/>
    </xf>
    <xf numFmtId="0" fontId="8" fillId="3" borderId="1" xfId="0" applyNumberFormat="1" applyFont="1" applyFill="1" applyBorder="1" applyAlignment="1" applyProtection="1">
      <alignment horizontal="left" wrapText="1"/>
      <protection locked="0"/>
    </xf>
    <xf numFmtId="169" fontId="3" fillId="3" borderId="1" xfId="1" applyNumberFormat="1" applyFont="1" applyFill="1" applyBorder="1" applyProtection="1">
      <protection locked="0"/>
    </xf>
    <xf numFmtId="3" fontId="3" fillId="5" borderId="1" xfId="0" applyNumberFormat="1" applyFont="1" applyFill="1" applyBorder="1" applyProtection="1"/>
    <xf numFmtId="170" fontId="3" fillId="5" borderId="1" xfId="0" applyNumberFormat="1" applyFont="1" applyFill="1" applyBorder="1" applyAlignment="1" applyProtection="1">
      <alignment horizontal="center"/>
    </xf>
    <xf numFmtId="0" fontId="3" fillId="0" borderId="0" xfId="0" applyFont="1" applyBorder="1" applyAlignment="1" applyProtection="1">
      <alignment horizontal="center"/>
    </xf>
    <xf numFmtId="0" fontId="3" fillId="4" borderId="1" xfId="0" applyFont="1" applyFill="1" applyBorder="1" applyProtection="1"/>
    <xf numFmtId="169" fontId="3" fillId="3" borderId="1" xfId="1" applyNumberFormat="1" applyFont="1" applyFill="1" applyBorder="1" applyProtection="1"/>
    <xf numFmtId="169" fontId="2" fillId="0" borderId="1" xfId="1" applyNumberFormat="1" applyFont="1" applyFill="1" applyBorder="1" applyProtection="1"/>
    <xf numFmtId="164" fontId="7" fillId="4" borderId="1" xfId="1" applyNumberFormat="1" applyFont="1" applyFill="1" applyBorder="1" applyProtection="1"/>
    <xf numFmtId="164" fontId="3" fillId="4" borderId="1" xfId="1" applyNumberFormat="1" applyFont="1" applyFill="1" applyBorder="1" applyProtection="1"/>
    <xf numFmtId="165" fontId="7" fillId="4" borderId="1" xfId="3" applyNumberFormat="1" applyFont="1" applyFill="1" applyBorder="1" applyAlignment="1" applyProtection="1">
      <alignment horizontal="right" indent="1"/>
    </xf>
    <xf numFmtId="0" fontId="4" fillId="2" borderId="1" xfId="0" applyFont="1" applyFill="1" applyBorder="1" applyProtection="1"/>
    <xf numFmtId="169" fontId="3" fillId="0" borderId="1" xfId="1" applyNumberFormat="1" applyFont="1" applyFill="1" applyBorder="1" applyProtection="1"/>
    <xf numFmtId="169" fontId="7" fillId="0" borderId="1" xfId="1" applyNumberFormat="1" applyFont="1" applyFill="1" applyBorder="1" applyProtection="1"/>
    <xf numFmtId="166" fontId="7" fillId="0" borderId="1" xfId="2" applyNumberFormat="1" applyFont="1" applyFill="1" applyBorder="1" applyAlignment="1" applyProtection="1">
      <alignment horizontal="left"/>
    </xf>
    <xf numFmtId="166" fontId="3" fillId="4" borderId="1" xfId="2" applyNumberFormat="1" applyFont="1" applyFill="1" applyBorder="1" applyProtection="1"/>
    <xf numFmtId="165" fontId="3" fillId="0" borderId="0" xfId="3" applyNumberFormat="1" applyFont="1" applyFill="1" applyBorder="1" applyProtection="1"/>
    <xf numFmtId="43" fontId="3" fillId="3" borderId="1" xfId="1" applyFont="1" applyFill="1" applyBorder="1" applyProtection="1"/>
    <xf numFmtId="164" fontId="3" fillId="0" borderId="0" xfId="1" applyNumberFormat="1" applyFont="1" applyFill="1" applyBorder="1" applyAlignment="1" applyProtection="1"/>
    <xf numFmtId="164" fontId="3" fillId="0" borderId="0" xfId="1" applyNumberFormat="1" applyFont="1" applyFill="1" applyBorder="1" applyProtection="1"/>
    <xf numFmtId="164" fontId="3" fillId="3" borderId="0" xfId="1" applyNumberFormat="1" applyFont="1" applyFill="1" applyBorder="1" applyAlignment="1" applyProtection="1">
      <alignment horizontal="center"/>
    </xf>
    <xf numFmtId="0" fontId="8" fillId="0" borderId="0" xfId="0" applyFont="1" applyFill="1" applyBorder="1" applyAlignment="1" applyProtection="1"/>
    <xf numFmtId="0" fontId="8" fillId="3" borderId="1" xfId="0" applyNumberFormat="1" applyFont="1" applyFill="1" applyBorder="1" applyAlignment="1" applyProtection="1">
      <alignment horizontal="left" wrapText="1"/>
      <protection locked="0"/>
    </xf>
    <xf numFmtId="0" fontId="2" fillId="0" borderId="0" xfId="0" applyFont="1" applyBorder="1" applyAlignment="1" applyProtection="1">
      <alignment horizontal="center"/>
    </xf>
    <xf numFmtId="164" fontId="3" fillId="2" borderId="1" xfId="1" applyNumberFormat="1" applyFont="1" applyFill="1" applyBorder="1" applyProtection="1">
      <protection locked="0"/>
    </xf>
    <xf numFmtId="0" fontId="3" fillId="0" borderId="0" xfId="0" applyFont="1" applyBorder="1" applyProtection="1">
      <protection locked="0"/>
    </xf>
    <xf numFmtId="0" fontId="3" fillId="2" borderId="1" xfId="0" applyFont="1" applyFill="1" applyBorder="1" applyProtection="1">
      <protection locked="0"/>
    </xf>
    <xf numFmtId="164" fontId="7" fillId="0" borderId="1" xfId="1" applyNumberFormat="1" applyFont="1" applyFill="1" applyBorder="1" applyProtection="1">
      <protection locked="0"/>
    </xf>
    <xf numFmtId="169" fontId="3" fillId="0" borderId="1" xfId="1" applyNumberFormat="1" applyFont="1" applyFill="1" applyBorder="1" applyProtection="1">
      <protection locked="0"/>
    </xf>
    <xf numFmtId="169" fontId="7" fillId="0" borderId="1" xfId="1" applyNumberFormat="1" applyFont="1" applyFill="1" applyBorder="1" applyProtection="1">
      <protection locked="0"/>
    </xf>
    <xf numFmtId="6" fontId="3" fillId="5" borderId="1" xfId="0" applyNumberFormat="1" applyFont="1" applyFill="1" applyBorder="1" applyProtection="1"/>
    <xf numFmtId="49" fontId="2" fillId="5" borderId="1" xfId="0" applyNumberFormat="1" applyFont="1" applyFill="1" applyBorder="1" applyAlignment="1" applyProtection="1">
      <alignment horizontal="left" wrapText="1"/>
    </xf>
    <xf numFmtId="0" fontId="8" fillId="3" borderId="19" xfId="0" applyNumberFormat="1" applyFont="1" applyFill="1" applyBorder="1" applyAlignment="1" applyProtection="1">
      <alignment horizontal="left" wrapText="1"/>
      <protection locked="0"/>
    </xf>
    <xf numFmtId="0" fontId="8" fillId="3" borderId="20" xfId="0" applyNumberFormat="1" applyFont="1" applyFill="1" applyBorder="1" applyAlignment="1" applyProtection="1">
      <alignment horizontal="left" wrapText="1"/>
      <protection locked="0"/>
    </xf>
    <xf numFmtId="0" fontId="8" fillId="3" borderId="3" xfId="0" applyNumberFormat="1" applyFont="1" applyFill="1" applyBorder="1" applyAlignment="1" applyProtection="1">
      <alignment horizontal="left" wrapText="1"/>
      <protection locked="0"/>
    </xf>
    <xf numFmtId="164" fontId="2" fillId="4" borderId="1" xfId="1" applyNumberFormat="1" applyFont="1" applyFill="1" applyBorder="1" applyProtection="1">
      <protection locked="0"/>
    </xf>
    <xf numFmtId="0" fontId="2" fillId="0" borderId="0" xfId="0" applyFont="1" applyBorder="1" applyAlignment="1" applyProtection="1">
      <alignment horizontal="center"/>
      <protection locked="0"/>
    </xf>
    <xf numFmtId="0" fontId="3" fillId="5" borderId="1" xfId="0" applyFont="1" applyFill="1" applyBorder="1" applyProtection="1"/>
    <xf numFmtId="0" fontId="8" fillId="3" borderId="19" xfId="0" applyNumberFormat="1" applyFont="1" applyFill="1" applyBorder="1" applyAlignment="1" applyProtection="1">
      <alignment horizontal="left" wrapText="1"/>
      <protection locked="0"/>
    </xf>
    <xf numFmtId="0" fontId="8" fillId="3" borderId="20" xfId="0" applyNumberFormat="1" applyFont="1" applyFill="1" applyBorder="1" applyAlignment="1" applyProtection="1">
      <alignment horizontal="left" wrapText="1"/>
      <protection locked="0"/>
    </xf>
    <xf numFmtId="0" fontId="8" fillId="3" borderId="3" xfId="0" applyNumberFormat="1" applyFont="1" applyFill="1" applyBorder="1" applyAlignment="1" applyProtection="1">
      <alignment horizontal="left" wrapText="1"/>
      <protection locked="0"/>
    </xf>
    <xf numFmtId="43" fontId="3" fillId="3" borderId="1" xfId="1" applyFont="1" applyFill="1" applyBorder="1" applyProtection="1">
      <protection locked="0"/>
    </xf>
    <xf numFmtId="43" fontId="3" fillId="3" borderId="1" xfId="1" applyFont="1" applyFill="1" applyBorder="1" applyAlignment="1" applyProtection="1">
      <alignment horizontal="right" indent="1"/>
      <protection locked="0"/>
    </xf>
    <xf numFmtId="0" fontId="3" fillId="3" borderId="1" xfId="1" applyNumberFormat="1" applyFont="1" applyFill="1" applyBorder="1" applyProtection="1">
      <protection locked="0"/>
    </xf>
    <xf numFmtId="0" fontId="8" fillId="3" borderId="19" xfId="0" applyNumberFormat="1" applyFont="1" applyFill="1" applyBorder="1" applyAlignment="1" applyProtection="1">
      <alignment horizontal="left" wrapText="1"/>
      <protection locked="0"/>
    </xf>
    <xf numFmtId="164" fontId="13" fillId="3" borderId="0" xfId="0" applyNumberFormat="1" applyFont="1" applyFill="1" applyAlignment="1"/>
    <xf numFmtId="0" fontId="0" fillId="6" borderId="1" xfId="0" applyFill="1" applyBorder="1" applyProtection="1">
      <protection locked="0"/>
    </xf>
    <xf numFmtId="3" fontId="0" fillId="3" borderId="1" xfId="0" applyNumberFormat="1" applyFill="1" applyBorder="1" applyProtection="1">
      <protection locked="0"/>
    </xf>
    <xf numFmtId="37" fontId="0" fillId="3" borderId="1" xfId="0" applyNumberFormat="1" applyFill="1" applyBorder="1" applyProtection="1">
      <protection locked="0"/>
    </xf>
    <xf numFmtId="164" fontId="2" fillId="0" borderId="1" xfId="1" applyNumberFormat="1" applyFont="1" applyFill="1" applyBorder="1" applyProtection="1">
      <protection locked="0"/>
    </xf>
    <xf numFmtId="3" fontId="3" fillId="3" borderId="21" xfId="0" applyNumberFormat="1" applyFont="1" applyFill="1" applyBorder="1" applyAlignment="1">
      <alignment wrapText="1"/>
    </xf>
    <xf numFmtId="164" fontId="14" fillId="3" borderId="1" xfId="1" applyNumberFormat="1" applyFont="1" applyFill="1" applyBorder="1" applyProtection="1"/>
    <xf numFmtId="164" fontId="14" fillId="3" borderId="1" xfId="1" applyNumberFormat="1" applyFont="1" applyFill="1" applyBorder="1" applyProtection="1">
      <protection locked="0"/>
    </xf>
    <xf numFmtId="43" fontId="0" fillId="3" borderId="1" xfId="0" applyNumberFormat="1" applyFill="1" applyBorder="1" applyProtection="1">
      <protection locked="0"/>
    </xf>
    <xf numFmtId="5" fontId="0" fillId="3" borderId="1" xfId="0" applyNumberFormat="1" applyFill="1" applyBorder="1" applyProtection="1">
      <protection locked="0"/>
    </xf>
    <xf numFmtId="0" fontId="8" fillId="3" borderId="1" xfId="0" applyFont="1" applyFill="1" applyBorder="1" applyAlignment="1" applyProtection="1">
      <alignment horizontal="left"/>
    </xf>
    <xf numFmtId="0" fontId="8" fillId="3" borderId="1" xfId="0" applyFont="1" applyFill="1" applyBorder="1" applyAlignment="1" applyProtection="1">
      <alignment horizontal="left" wrapText="1"/>
    </xf>
    <xf numFmtId="0" fontId="3" fillId="0" borderId="0" xfId="0" applyFont="1" applyBorder="1" applyAlignment="1" applyProtection="1"/>
    <xf numFmtId="0" fontId="3" fillId="0" borderId="0" xfId="0" applyFont="1" applyBorder="1" applyAlignment="1" applyProtection="1">
      <alignment wrapText="1"/>
    </xf>
    <xf numFmtId="0" fontId="8" fillId="3" borderId="1" xfId="0" applyFont="1" applyFill="1" applyBorder="1" applyAlignment="1" applyProtection="1">
      <alignment horizontal="left" wrapText="1"/>
      <protection locked="0"/>
    </xf>
    <xf numFmtId="0" fontId="3" fillId="0" borderId="0" xfId="0" applyFont="1" applyBorder="1" applyAlignment="1" applyProtection="1">
      <alignment wrapText="1"/>
      <protection locked="0"/>
    </xf>
    <xf numFmtId="43" fontId="0" fillId="7" borderId="1" xfId="0" applyNumberFormat="1" applyFill="1" applyBorder="1" applyProtection="1">
      <protection locked="0"/>
    </xf>
    <xf numFmtId="3" fontId="15" fillId="7" borderId="1" xfId="0" applyNumberFormat="1" applyFont="1" applyFill="1" applyBorder="1" applyAlignment="1" applyProtection="1">
      <alignment wrapText="1"/>
      <protection locked="0"/>
    </xf>
    <xf numFmtId="0" fontId="15" fillId="7" borderId="1" xfId="0" applyFont="1" applyFill="1" applyBorder="1" applyProtection="1">
      <protection locked="0"/>
    </xf>
    <xf numFmtId="0" fontId="8" fillId="3" borderId="1" xfId="0" applyNumberFormat="1" applyFont="1" applyFill="1" applyBorder="1" applyAlignment="1" applyProtection="1">
      <alignment horizontal="left" wrapText="1"/>
      <protection locked="0"/>
    </xf>
    <xf numFmtId="0" fontId="8" fillId="3" borderId="1" xfId="0" applyFont="1" applyFill="1" applyBorder="1" applyAlignment="1" applyProtection="1">
      <alignment horizontal="left" wrapText="1"/>
      <protection locked="0"/>
    </xf>
    <xf numFmtId="0" fontId="8" fillId="3" borderId="1" xfId="0" applyNumberFormat="1" applyFont="1" applyFill="1" applyBorder="1" applyAlignment="1" applyProtection="1">
      <alignment horizontal="left" wrapText="1"/>
    </xf>
    <xf numFmtId="0" fontId="8" fillId="3" borderId="1" xfId="0" applyFont="1" applyFill="1" applyBorder="1" applyAlignment="1" applyProtection="1">
      <alignment horizontal="left" wrapText="1"/>
    </xf>
    <xf numFmtId="166" fontId="7" fillId="0" borderId="1" xfId="0" applyNumberFormat="1" applyFont="1" applyFill="1" applyBorder="1" applyProtection="1">
      <protection locked="0"/>
    </xf>
    <xf numFmtId="166" fontId="7" fillId="0" borderId="1" xfId="2" applyNumberFormat="1" applyFont="1" applyFill="1" applyBorder="1" applyProtection="1">
      <protection locked="0"/>
    </xf>
    <xf numFmtId="0" fontId="2" fillId="0" borderId="0" xfId="0" applyFont="1" applyBorder="1" applyAlignment="1" applyProtection="1">
      <alignment horizontal="center"/>
    </xf>
    <xf numFmtId="0" fontId="2" fillId="0" borderId="0" xfId="0" applyFont="1" applyBorder="1" applyAlignment="1" applyProtection="1">
      <alignment horizontal="center"/>
      <protection locked="0"/>
    </xf>
    <xf numFmtId="0" fontId="8" fillId="3" borderId="1" xfId="0" applyFont="1" applyFill="1" applyBorder="1" applyAlignment="1" applyProtection="1">
      <alignment horizontal="left"/>
      <protection locked="0"/>
    </xf>
    <xf numFmtId="0" fontId="8" fillId="3" borderId="1" xfId="0" applyNumberFormat="1" applyFont="1" applyFill="1" applyBorder="1" applyAlignment="1" applyProtection="1">
      <alignment horizontal="left" wrapText="1"/>
      <protection locked="0"/>
    </xf>
    <xf numFmtId="0" fontId="8" fillId="3" borderId="1" xfId="0" applyFont="1" applyFill="1" applyBorder="1" applyAlignment="1" applyProtection="1">
      <alignment horizontal="left" wrapText="1"/>
      <protection locked="0"/>
    </xf>
    <xf numFmtId="164" fontId="3" fillId="8" borderId="1" xfId="1" applyNumberFormat="1" applyFont="1" applyFill="1" applyBorder="1"/>
    <xf numFmtId="164" fontId="3" fillId="8" borderId="1" xfId="1" applyNumberFormat="1" applyFont="1" applyFill="1" applyBorder="1" applyProtection="1"/>
    <xf numFmtId="164" fontId="3" fillId="8" borderId="1" xfId="1" applyNumberFormat="1" applyFont="1" applyFill="1" applyBorder="1" applyProtection="1">
      <protection locked="0"/>
    </xf>
    <xf numFmtId="164" fontId="3" fillId="3" borderId="1" xfId="4" applyNumberFormat="1" applyFont="1" applyFill="1" applyBorder="1" applyProtection="1">
      <protection locked="0"/>
    </xf>
    <xf numFmtId="0" fontId="8" fillId="3" borderId="1" xfId="0" applyNumberFormat="1" applyFont="1" applyFill="1" applyBorder="1" applyAlignment="1" applyProtection="1">
      <alignment horizontal="left" wrapText="1"/>
      <protection locked="0"/>
    </xf>
    <xf numFmtId="0" fontId="8" fillId="3" borderId="1" xfId="0" applyFont="1" applyFill="1" applyBorder="1" applyAlignment="1" applyProtection="1">
      <alignment horizontal="left" wrapText="1"/>
      <protection locked="0"/>
    </xf>
    <xf numFmtId="0" fontId="8" fillId="3" borderId="1" xfId="0" applyNumberFormat="1" applyFont="1" applyFill="1" applyBorder="1" applyAlignment="1" applyProtection="1">
      <alignment horizontal="left" wrapText="1"/>
      <protection locked="0"/>
    </xf>
    <xf numFmtId="0" fontId="8" fillId="3" borderId="1" xfId="0" applyFont="1" applyFill="1" applyBorder="1" applyAlignment="1" applyProtection="1">
      <alignment horizontal="left" wrapText="1"/>
      <protection locked="0"/>
    </xf>
    <xf numFmtId="0" fontId="8" fillId="3" borderId="1" xfId="0" applyNumberFormat="1" applyFont="1" applyFill="1" applyBorder="1" applyAlignment="1" applyProtection="1">
      <alignment horizontal="left" wrapText="1"/>
      <protection locked="0"/>
    </xf>
    <xf numFmtId="0" fontId="8" fillId="3" borderId="1" xfId="0" applyFont="1" applyFill="1" applyBorder="1" applyAlignment="1" applyProtection="1">
      <alignment horizontal="left" wrapText="1"/>
      <protection locked="0"/>
    </xf>
    <xf numFmtId="0" fontId="2" fillId="0" borderId="0" xfId="0" applyFont="1" applyFill="1" applyBorder="1" applyAlignment="1" applyProtection="1">
      <alignment horizontal="left"/>
    </xf>
    <xf numFmtId="0" fontId="2" fillId="0" borderId="0" xfId="0" applyFont="1" applyBorder="1" applyAlignment="1" applyProtection="1">
      <alignment horizontal="center"/>
    </xf>
    <xf numFmtId="0" fontId="8" fillId="3" borderId="1" xfId="0" applyNumberFormat="1" applyFont="1" applyFill="1" applyBorder="1" applyAlignment="1" applyProtection="1">
      <alignment horizontal="left" wrapText="1"/>
      <protection locked="0"/>
    </xf>
    <xf numFmtId="0" fontId="8" fillId="3" borderId="1" xfId="0" applyFont="1" applyFill="1" applyBorder="1" applyAlignment="1" applyProtection="1">
      <alignment horizontal="left" wrapText="1"/>
      <protection locked="0"/>
    </xf>
    <xf numFmtId="0" fontId="8" fillId="3" borderId="1" xfId="0" applyFont="1" applyFill="1" applyBorder="1" applyAlignment="1" applyProtection="1">
      <alignment horizontal="left"/>
      <protection locked="0"/>
    </xf>
    <xf numFmtId="0" fontId="8" fillId="3" borderId="19" xfId="0" applyNumberFormat="1" applyFont="1" applyFill="1" applyBorder="1" applyAlignment="1" applyProtection="1">
      <alignment horizontal="left" wrapText="1"/>
      <protection locked="0"/>
    </xf>
    <xf numFmtId="0" fontId="8" fillId="3" borderId="20" xfId="0" applyNumberFormat="1" applyFont="1" applyFill="1" applyBorder="1" applyAlignment="1" applyProtection="1">
      <alignment horizontal="left" wrapText="1"/>
      <protection locked="0"/>
    </xf>
    <xf numFmtId="0" fontId="8" fillId="3" borderId="3" xfId="0" applyNumberFormat="1" applyFont="1" applyFill="1" applyBorder="1" applyAlignment="1" applyProtection="1">
      <alignment horizontal="left" wrapText="1"/>
      <protection locked="0"/>
    </xf>
    <xf numFmtId="0" fontId="2" fillId="0" borderId="0" xfId="0" applyFont="1" applyFill="1" applyBorder="1" applyAlignment="1">
      <alignment horizontal="left"/>
    </xf>
    <xf numFmtId="0" fontId="2" fillId="0" borderId="0" xfId="0" applyFont="1" applyBorder="1" applyAlignment="1">
      <alignment horizontal="center"/>
    </xf>
    <xf numFmtId="0" fontId="8" fillId="3" borderId="1" xfId="0" applyNumberFormat="1" applyFont="1" applyFill="1" applyBorder="1" applyAlignment="1">
      <alignment horizontal="left" wrapText="1"/>
    </xf>
    <xf numFmtId="0" fontId="8" fillId="3" borderId="1" xfId="0" applyFont="1" applyFill="1" applyBorder="1" applyAlignment="1">
      <alignment horizontal="left" wrapText="1"/>
    </xf>
    <xf numFmtId="0" fontId="8" fillId="3" borderId="19" xfId="0" applyFont="1" applyFill="1" applyBorder="1" applyAlignment="1" applyProtection="1">
      <alignment horizontal="left" wrapText="1"/>
      <protection locked="0"/>
    </xf>
    <xf numFmtId="0" fontId="8" fillId="3" borderId="20" xfId="0" applyFont="1" applyFill="1" applyBorder="1" applyAlignment="1" applyProtection="1">
      <alignment horizontal="left" wrapText="1"/>
      <protection locked="0"/>
    </xf>
    <xf numFmtId="0" fontId="8" fillId="3" borderId="3" xfId="0" applyFont="1" applyFill="1" applyBorder="1" applyAlignment="1" applyProtection="1">
      <alignment horizontal="left" wrapText="1"/>
      <protection locked="0"/>
    </xf>
    <xf numFmtId="0" fontId="8" fillId="3" borderId="1" xfId="0" applyNumberFormat="1" applyFont="1" applyFill="1" applyBorder="1" applyAlignment="1" applyProtection="1">
      <alignment horizontal="left" wrapText="1"/>
    </xf>
    <xf numFmtId="0" fontId="8" fillId="3" borderId="1" xfId="0" applyFont="1" applyFill="1" applyBorder="1" applyAlignment="1" applyProtection="1">
      <alignment horizontal="left" wrapText="1"/>
    </xf>
    <xf numFmtId="0" fontId="2" fillId="0" borderId="0" xfId="0" applyFont="1" applyBorder="1" applyAlignment="1" applyProtection="1">
      <alignment horizontal="center"/>
      <protection locked="0"/>
    </xf>
    <xf numFmtId="0" fontId="8" fillId="3" borderId="19" xfId="0" applyFont="1" applyFill="1" applyBorder="1" applyAlignment="1" applyProtection="1">
      <alignment horizontal="left"/>
      <protection locked="0"/>
    </xf>
    <xf numFmtId="0" fontId="8" fillId="3" borderId="20" xfId="0" applyFont="1" applyFill="1" applyBorder="1" applyAlignment="1" applyProtection="1">
      <alignment horizontal="left"/>
      <protection locked="0"/>
    </xf>
    <xf numFmtId="0" fontId="8" fillId="3" borderId="3" xfId="0" applyFont="1" applyFill="1" applyBorder="1" applyAlignment="1" applyProtection="1">
      <alignment horizontal="left"/>
      <protection locked="0"/>
    </xf>
    <xf numFmtId="0" fontId="8" fillId="3" borderId="1" xfId="0" applyFont="1" applyFill="1" applyBorder="1" applyAlignment="1">
      <alignment horizontal="left"/>
    </xf>
    <xf numFmtId="0" fontId="7" fillId="0" borderId="5" xfId="0" applyFont="1" applyBorder="1" applyAlignment="1">
      <alignment horizontal="center" wrapText="1"/>
    </xf>
    <xf numFmtId="0" fontId="7" fillId="0" borderId="6" xfId="0" applyFont="1" applyBorder="1" applyAlignment="1">
      <alignment horizontal="center" wrapText="1"/>
    </xf>
    <xf numFmtId="0" fontId="2" fillId="0" borderId="14"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cellXfs>
  <cellStyles count="5">
    <cellStyle name="Comma" xfId="1" builtinId="3"/>
    <cellStyle name="Comma 2" xfId="4"/>
    <cellStyle name="Currency" xfId="2" builtinId="4"/>
    <cellStyle name="Normal" xfId="0" builtinId="0"/>
    <cellStyle name="Percent" xfId="3"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78.bin"/><Relationship Id="rId13" Type="http://schemas.openxmlformats.org/officeDocument/2006/relationships/printerSettings" Target="../printerSettings/printerSettings283.bin"/><Relationship Id="rId18" Type="http://schemas.openxmlformats.org/officeDocument/2006/relationships/printerSettings" Target="../printerSettings/printerSettings288.bin"/><Relationship Id="rId26" Type="http://schemas.openxmlformats.org/officeDocument/2006/relationships/printerSettings" Target="../printerSettings/printerSettings296.bin"/><Relationship Id="rId3" Type="http://schemas.openxmlformats.org/officeDocument/2006/relationships/printerSettings" Target="../printerSettings/printerSettings273.bin"/><Relationship Id="rId21" Type="http://schemas.openxmlformats.org/officeDocument/2006/relationships/printerSettings" Target="../printerSettings/printerSettings291.bin"/><Relationship Id="rId7" Type="http://schemas.openxmlformats.org/officeDocument/2006/relationships/printerSettings" Target="../printerSettings/printerSettings277.bin"/><Relationship Id="rId12" Type="http://schemas.openxmlformats.org/officeDocument/2006/relationships/printerSettings" Target="../printerSettings/printerSettings282.bin"/><Relationship Id="rId17" Type="http://schemas.openxmlformats.org/officeDocument/2006/relationships/printerSettings" Target="../printerSettings/printerSettings287.bin"/><Relationship Id="rId25" Type="http://schemas.openxmlformats.org/officeDocument/2006/relationships/printerSettings" Target="../printerSettings/printerSettings295.bin"/><Relationship Id="rId2" Type="http://schemas.openxmlformats.org/officeDocument/2006/relationships/printerSettings" Target="../printerSettings/printerSettings272.bin"/><Relationship Id="rId16" Type="http://schemas.openxmlformats.org/officeDocument/2006/relationships/printerSettings" Target="../printerSettings/printerSettings286.bin"/><Relationship Id="rId20" Type="http://schemas.openxmlformats.org/officeDocument/2006/relationships/printerSettings" Target="../printerSettings/printerSettings290.bin"/><Relationship Id="rId29" Type="http://schemas.openxmlformats.org/officeDocument/2006/relationships/printerSettings" Target="../printerSettings/printerSettings299.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printerSettings" Target="../printerSettings/printerSettings281.bin"/><Relationship Id="rId24" Type="http://schemas.openxmlformats.org/officeDocument/2006/relationships/printerSettings" Target="../printerSettings/printerSettings294.bin"/><Relationship Id="rId5" Type="http://schemas.openxmlformats.org/officeDocument/2006/relationships/printerSettings" Target="../printerSettings/printerSettings275.bin"/><Relationship Id="rId15" Type="http://schemas.openxmlformats.org/officeDocument/2006/relationships/printerSettings" Target="../printerSettings/printerSettings285.bin"/><Relationship Id="rId23" Type="http://schemas.openxmlformats.org/officeDocument/2006/relationships/printerSettings" Target="../printerSettings/printerSettings293.bin"/><Relationship Id="rId28" Type="http://schemas.openxmlformats.org/officeDocument/2006/relationships/printerSettings" Target="../printerSettings/printerSettings298.bin"/><Relationship Id="rId10" Type="http://schemas.openxmlformats.org/officeDocument/2006/relationships/printerSettings" Target="../printerSettings/printerSettings280.bin"/><Relationship Id="rId19" Type="http://schemas.openxmlformats.org/officeDocument/2006/relationships/printerSettings" Target="../printerSettings/printerSettings289.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 Id="rId14" Type="http://schemas.openxmlformats.org/officeDocument/2006/relationships/printerSettings" Target="../printerSettings/printerSettings284.bin"/><Relationship Id="rId22" Type="http://schemas.openxmlformats.org/officeDocument/2006/relationships/printerSettings" Target="../printerSettings/printerSettings292.bin"/><Relationship Id="rId27" Type="http://schemas.openxmlformats.org/officeDocument/2006/relationships/printerSettings" Target="../printerSettings/printerSettings297.bin"/><Relationship Id="rId30" Type="http://schemas.openxmlformats.org/officeDocument/2006/relationships/printerSettings" Target="../printerSettings/printerSettings30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printerSettings" Target="../printerSettings/printerSettings313.bin"/><Relationship Id="rId18" Type="http://schemas.openxmlformats.org/officeDocument/2006/relationships/printerSettings" Target="../printerSettings/printerSettings318.bin"/><Relationship Id="rId26" Type="http://schemas.openxmlformats.org/officeDocument/2006/relationships/printerSettings" Target="../printerSettings/printerSettings326.bin"/><Relationship Id="rId3" Type="http://schemas.openxmlformats.org/officeDocument/2006/relationships/printerSettings" Target="../printerSettings/printerSettings303.bin"/><Relationship Id="rId21" Type="http://schemas.openxmlformats.org/officeDocument/2006/relationships/printerSettings" Target="../printerSettings/printerSettings321.bin"/><Relationship Id="rId7" Type="http://schemas.openxmlformats.org/officeDocument/2006/relationships/printerSettings" Target="../printerSettings/printerSettings307.bin"/><Relationship Id="rId12" Type="http://schemas.openxmlformats.org/officeDocument/2006/relationships/printerSettings" Target="../printerSettings/printerSettings312.bin"/><Relationship Id="rId17" Type="http://schemas.openxmlformats.org/officeDocument/2006/relationships/printerSettings" Target="../printerSettings/printerSettings317.bin"/><Relationship Id="rId25" Type="http://schemas.openxmlformats.org/officeDocument/2006/relationships/printerSettings" Target="../printerSettings/printerSettings325.bin"/><Relationship Id="rId2" Type="http://schemas.openxmlformats.org/officeDocument/2006/relationships/printerSettings" Target="../printerSettings/printerSettings302.bin"/><Relationship Id="rId16" Type="http://schemas.openxmlformats.org/officeDocument/2006/relationships/printerSettings" Target="../printerSettings/printerSettings316.bin"/><Relationship Id="rId20" Type="http://schemas.openxmlformats.org/officeDocument/2006/relationships/printerSettings" Target="../printerSettings/printerSettings320.bin"/><Relationship Id="rId29" Type="http://schemas.openxmlformats.org/officeDocument/2006/relationships/printerSettings" Target="../printerSettings/printerSettings329.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1.bin"/><Relationship Id="rId24" Type="http://schemas.openxmlformats.org/officeDocument/2006/relationships/printerSettings" Target="../printerSettings/printerSettings324.bin"/><Relationship Id="rId5" Type="http://schemas.openxmlformats.org/officeDocument/2006/relationships/printerSettings" Target="../printerSettings/printerSettings305.bin"/><Relationship Id="rId15" Type="http://schemas.openxmlformats.org/officeDocument/2006/relationships/printerSettings" Target="../printerSettings/printerSettings315.bin"/><Relationship Id="rId23" Type="http://schemas.openxmlformats.org/officeDocument/2006/relationships/printerSettings" Target="../printerSettings/printerSettings323.bin"/><Relationship Id="rId28" Type="http://schemas.openxmlformats.org/officeDocument/2006/relationships/printerSettings" Target="../printerSettings/printerSettings328.bin"/><Relationship Id="rId10" Type="http://schemas.openxmlformats.org/officeDocument/2006/relationships/printerSettings" Target="../printerSettings/printerSettings310.bin"/><Relationship Id="rId19" Type="http://schemas.openxmlformats.org/officeDocument/2006/relationships/printerSettings" Target="../printerSettings/printerSettings319.bin"/><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 Id="rId14" Type="http://schemas.openxmlformats.org/officeDocument/2006/relationships/printerSettings" Target="../printerSettings/printerSettings314.bin"/><Relationship Id="rId22" Type="http://schemas.openxmlformats.org/officeDocument/2006/relationships/printerSettings" Target="../printerSettings/printerSettings322.bin"/><Relationship Id="rId27" Type="http://schemas.openxmlformats.org/officeDocument/2006/relationships/printerSettings" Target="../printerSettings/printerSettings327.bin"/><Relationship Id="rId30" Type="http://schemas.openxmlformats.org/officeDocument/2006/relationships/printerSettings" Target="../printerSettings/printerSettings33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printerSettings" Target="../printerSettings/printerSettings343.bin"/><Relationship Id="rId18" Type="http://schemas.openxmlformats.org/officeDocument/2006/relationships/printerSettings" Target="../printerSettings/printerSettings348.bin"/><Relationship Id="rId26" Type="http://schemas.openxmlformats.org/officeDocument/2006/relationships/printerSettings" Target="../printerSettings/printerSettings356.bin"/><Relationship Id="rId3" Type="http://schemas.openxmlformats.org/officeDocument/2006/relationships/printerSettings" Target="../printerSettings/printerSettings333.bin"/><Relationship Id="rId21" Type="http://schemas.openxmlformats.org/officeDocument/2006/relationships/printerSettings" Target="../printerSettings/printerSettings351.bin"/><Relationship Id="rId7" Type="http://schemas.openxmlformats.org/officeDocument/2006/relationships/printerSettings" Target="../printerSettings/printerSettings337.bin"/><Relationship Id="rId12" Type="http://schemas.openxmlformats.org/officeDocument/2006/relationships/printerSettings" Target="../printerSettings/printerSettings342.bin"/><Relationship Id="rId17" Type="http://schemas.openxmlformats.org/officeDocument/2006/relationships/printerSettings" Target="../printerSettings/printerSettings347.bin"/><Relationship Id="rId25" Type="http://schemas.openxmlformats.org/officeDocument/2006/relationships/printerSettings" Target="../printerSettings/printerSettings355.bin"/><Relationship Id="rId2" Type="http://schemas.openxmlformats.org/officeDocument/2006/relationships/printerSettings" Target="../printerSettings/printerSettings332.bin"/><Relationship Id="rId16" Type="http://schemas.openxmlformats.org/officeDocument/2006/relationships/printerSettings" Target="../printerSettings/printerSettings346.bin"/><Relationship Id="rId20" Type="http://schemas.openxmlformats.org/officeDocument/2006/relationships/printerSettings" Target="../printerSettings/printerSettings350.bin"/><Relationship Id="rId29" Type="http://schemas.openxmlformats.org/officeDocument/2006/relationships/printerSettings" Target="../printerSettings/printerSettings359.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1.bin"/><Relationship Id="rId24" Type="http://schemas.openxmlformats.org/officeDocument/2006/relationships/printerSettings" Target="../printerSettings/printerSettings354.bin"/><Relationship Id="rId5" Type="http://schemas.openxmlformats.org/officeDocument/2006/relationships/printerSettings" Target="../printerSettings/printerSettings335.bin"/><Relationship Id="rId15" Type="http://schemas.openxmlformats.org/officeDocument/2006/relationships/printerSettings" Target="../printerSettings/printerSettings345.bin"/><Relationship Id="rId23" Type="http://schemas.openxmlformats.org/officeDocument/2006/relationships/printerSettings" Target="../printerSettings/printerSettings353.bin"/><Relationship Id="rId28" Type="http://schemas.openxmlformats.org/officeDocument/2006/relationships/printerSettings" Target="../printerSettings/printerSettings358.bin"/><Relationship Id="rId10" Type="http://schemas.openxmlformats.org/officeDocument/2006/relationships/printerSettings" Target="../printerSettings/printerSettings340.bin"/><Relationship Id="rId19" Type="http://schemas.openxmlformats.org/officeDocument/2006/relationships/printerSettings" Target="../printerSettings/printerSettings349.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 Id="rId14" Type="http://schemas.openxmlformats.org/officeDocument/2006/relationships/printerSettings" Target="../printerSettings/printerSettings344.bin"/><Relationship Id="rId22" Type="http://schemas.openxmlformats.org/officeDocument/2006/relationships/printerSettings" Target="../printerSettings/printerSettings352.bin"/><Relationship Id="rId27" Type="http://schemas.openxmlformats.org/officeDocument/2006/relationships/printerSettings" Target="../printerSettings/printerSettings357.bin"/><Relationship Id="rId30" Type="http://schemas.openxmlformats.org/officeDocument/2006/relationships/printerSettings" Target="../printerSettings/printerSettings36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68.bin"/><Relationship Id="rId13" Type="http://schemas.openxmlformats.org/officeDocument/2006/relationships/printerSettings" Target="../printerSettings/printerSettings373.bin"/><Relationship Id="rId18" Type="http://schemas.openxmlformats.org/officeDocument/2006/relationships/printerSettings" Target="../printerSettings/printerSettings378.bin"/><Relationship Id="rId26" Type="http://schemas.openxmlformats.org/officeDocument/2006/relationships/printerSettings" Target="../printerSettings/printerSettings386.bin"/><Relationship Id="rId3" Type="http://schemas.openxmlformats.org/officeDocument/2006/relationships/printerSettings" Target="../printerSettings/printerSettings363.bin"/><Relationship Id="rId21" Type="http://schemas.openxmlformats.org/officeDocument/2006/relationships/printerSettings" Target="../printerSettings/printerSettings381.bin"/><Relationship Id="rId7" Type="http://schemas.openxmlformats.org/officeDocument/2006/relationships/printerSettings" Target="../printerSettings/printerSettings367.bin"/><Relationship Id="rId12" Type="http://schemas.openxmlformats.org/officeDocument/2006/relationships/printerSettings" Target="../printerSettings/printerSettings372.bin"/><Relationship Id="rId17" Type="http://schemas.openxmlformats.org/officeDocument/2006/relationships/printerSettings" Target="../printerSettings/printerSettings377.bin"/><Relationship Id="rId25" Type="http://schemas.openxmlformats.org/officeDocument/2006/relationships/printerSettings" Target="../printerSettings/printerSettings385.bin"/><Relationship Id="rId2" Type="http://schemas.openxmlformats.org/officeDocument/2006/relationships/printerSettings" Target="../printerSettings/printerSettings362.bin"/><Relationship Id="rId16" Type="http://schemas.openxmlformats.org/officeDocument/2006/relationships/printerSettings" Target="../printerSettings/printerSettings376.bin"/><Relationship Id="rId20" Type="http://schemas.openxmlformats.org/officeDocument/2006/relationships/printerSettings" Target="../printerSettings/printerSettings380.bin"/><Relationship Id="rId29" Type="http://schemas.openxmlformats.org/officeDocument/2006/relationships/printerSettings" Target="../printerSettings/printerSettings389.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printerSettings" Target="../printerSettings/printerSettings371.bin"/><Relationship Id="rId24" Type="http://schemas.openxmlformats.org/officeDocument/2006/relationships/printerSettings" Target="../printerSettings/printerSettings384.bin"/><Relationship Id="rId5" Type="http://schemas.openxmlformats.org/officeDocument/2006/relationships/printerSettings" Target="../printerSettings/printerSettings365.bin"/><Relationship Id="rId15" Type="http://schemas.openxmlformats.org/officeDocument/2006/relationships/printerSettings" Target="../printerSettings/printerSettings375.bin"/><Relationship Id="rId23" Type="http://schemas.openxmlformats.org/officeDocument/2006/relationships/printerSettings" Target="../printerSettings/printerSettings383.bin"/><Relationship Id="rId28" Type="http://schemas.openxmlformats.org/officeDocument/2006/relationships/printerSettings" Target="../printerSettings/printerSettings388.bin"/><Relationship Id="rId10" Type="http://schemas.openxmlformats.org/officeDocument/2006/relationships/printerSettings" Target="../printerSettings/printerSettings370.bin"/><Relationship Id="rId19" Type="http://schemas.openxmlformats.org/officeDocument/2006/relationships/printerSettings" Target="../printerSettings/printerSettings379.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 Id="rId14" Type="http://schemas.openxmlformats.org/officeDocument/2006/relationships/printerSettings" Target="../printerSettings/printerSettings374.bin"/><Relationship Id="rId22" Type="http://schemas.openxmlformats.org/officeDocument/2006/relationships/printerSettings" Target="../printerSettings/printerSettings382.bin"/><Relationship Id="rId27" Type="http://schemas.openxmlformats.org/officeDocument/2006/relationships/printerSettings" Target="../printerSettings/printerSettings387.bin"/><Relationship Id="rId30" Type="http://schemas.openxmlformats.org/officeDocument/2006/relationships/printerSettings" Target="../printerSettings/printerSettings39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26" Type="http://schemas.openxmlformats.org/officeDocument/2006/relationships/printerSettings" Target="../printerSettings/printerSettings416.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5" Type="http://schemas.openxmlformats.org/officeDocument/2006/relationships/printerSettings" Target="../printerSettings/printerSettings415.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29" Type="http://schemas.openxmlformats.org/officeDocument/2006/relationships/printerSettings" Target="../printerSettings/printerSettings419.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28" Type="http://schemas.openxmlformats.org/officeDocument/2006/relationships/printerSettings" Target="../printerSettings/printerSettings418.bin"/><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 Id="rId27" Type="http://schemas.openxmlformats.org/officeDocument/2006/relationships/printerSettings" Target="../printerSettings/printerSettings417.bin"/><Relationship Id="rId30" Type="http://schemas.openxmlformats.org/officeDocument/2006/relationships/printerSettings" Target="../printerSettings/printerSettings42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28.bin"/><Relationship Id="rId13" Type="http://schemas.openxmlformats.org/officeDocument/2006/relationships/printerSettings" Target="../printerSettings/printerSettings433.bin"/><Relationship Id="rId18" Type="http://schemas.openxmlformats.org/officeDocument/2006/relationships/printerSettings" Target="../printerSettings/printerSettings438.bin"/><Relationship Id="rId26" Type="http://schemas.openxmlformats.org/officeDocument/2006/relationships/printerSettings" Target="../printerSettings/printerSettings446.bin"/><Relationship Id="rId3" Type="http://schemas.openxmlformats.org/officeDocument/2006/relationships/printerSettings" Target="../printerSettings/printerSettings423.bin"/><Relationship Id="rId21" Type="http://schemas.openxmlformats.org/officeDocument/2006/relationships/printerSettings" Target="../printerSettings/printerSettings441.bin"/><Relationship Id="rId7" Type="http://schemas.openxmlformats.org/officeDocument/2006/relationships/printerSettings" Target="../printerSettings/printerSettings427.bin"/><Relationship Id="rId12" Type="http://schemas.openxmlformats.org/officeDocument/2006/relationships/printerSettings" Target="../printerSettings/printerSettings432.bin"/><Relationship Id="rId17" Type="http://schemas.openxmlformats.org/officeDocument/2006/relationships/printerSettings" Target="../printerSettings/printerSettings437.bin"/><Relationship Id="rId25" Type="http://schemas.openxmlformats.org/officeDocument/2006/relationships/printerSettings" Target="../printerSettings/printerSettings445.bin"/><Relationship Id="rId2" Type="http://schemas.openxmlformats.org/officeDocument/2006/relationships/printerSettings" Target="../printerSettings/printerSettings422.bin"/><Relationship Id="rId16" Type="http://schemas.openxmlformats.org/officeDocument/2006/relationships/printerSettings" Target="../printerSettings/printerSettings436.bin"/><Relationship Id="rId20" Type="http://schemas.openxmlformats.org/officeDocument/2006/relationships/printerSettings" Target="../printerSettings/printerSettings440.bin"/><Relationship Id="rId29" Type="http://schemas.openxmlformats.org/officeDocument/2006/relationships/printerSettings" Target="../printerSettings/printerSettings449.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printerSettings" Target="../printerSettings/printerSettings431.bin"/><Relationship Id="rId24" Type="http://schemas.openxmlformats.org/officeDocument/2006/relationships/printerSettings" Target="../printerSettings/printerSettings444.bin"/><Relationship Id="rId5" Type="http://schemas.openxmlformats.org/officeDocument/2006/relationships/printerSettings" Target="../printerSettings/printerSettings425.bin"/><Relationship Id="rId15" Type="http://schemas.openxmlformats.org/officeDocument/2006/relationships/printerSettings" Target="../printerSettings/printerSettings435.bin"/><Relationship Id="rId23" Type="http://schemas.openxmlformats.org/officeDocument/2006/relationships/printerSettings" Target="../printerSettings/printerSettings443.bin"/><Relationship Id="rId28" Type="http://schemas.openxmlformats.org/officeDocument/2006/relationships/printerSettings" Target="../printerSettings/printerSettings448.bin"/><Relationship Id="rId10" Type="http://schemas.openxmlformats.org/officeDocument/2006/relationships/printerSettings" Target="../printerSettings/printerSettings430.bin"/><Relationship Id="rId19" Type="http://schemas.openxmlformats.org/officeDocument/2006/relationships/printerSettings" Target="../printerSettings/printerSettings439.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 Id="rId14" Type="http://schemas.openxmlformats.org/officeDocument/2006/relationships/printerSettings" Target="../printerSettings/printerSettings434.bin"/><Relationship Id="rId22" Type="http://schemas.openxmlformats.org/officeDocument/2006/relationships/printerSettings" Target="../printerSettings/printerSettings442.bin"/><Relationship Id="rId27" Type="http://schemas.openxmlformats.org/officeDocument/2006/relationships/printerSettings" Target="../printerSettings/printerSettings447.bin"/><Relationship Id="rId30" Type="http://schemas.openxmlformats.org/officeDocument/2006/relationships/printerSettings" Target="../printerSettings/printerSettings45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printerSettings" Target="../printerSettings/printerSettings463.bin"/><Relationship Id="rId18" Type="http://schemas.openxmlformats.org/officeDocument/2006/relationships/printerSettings" Target="../printerSettings/printerSettings468.bin"/><Relationship Id="rId26" Type="http://schemas.openxmlformats.org/officeDocument/2006/relationships/printerSettings" Target="../printerSettings/printerSettings476.bin"/><Relationship Id="rId3" Type="http://schemas.openxmlformats.org/officeDocument/2006/relationships/printerSettings" Target="../printerSettings/printerSettings453.bin"/><Relationship Id="rId21" Type="http://schemas.openxmlformats.org/officeDocument/2006/relationships/printerSettings" Target="../printerSettings/printerSettings471.bin"/><Relationship Id="rId7" Type="http://schemas.openxmlformats.org/officeDocument/2006/relationships/printerSettings" Target="../printerSettings/printerSettings457.bin"/><Relationship Id="rId12" Type="http://schemas.openxmlformats.org/officeDocument/2006/relationships/printerSettings" Target="../printerSettings/printerSettings462.bin"/><Relationship Id="rId17" Type="http://schemas.openxmlformats.org/officeDocument/2006/relationships/printerSettings" Target="../printerSettings/printerSettings467.bin"/><Relationship Id="rId25" Type="http://schemas.openxmlformats.org/officeDocument/2006/relationships/printerSettings" Target="../printerSettings/printerSettings475.bin"/><Relationship Id="rId2" Type="http://schemas.openxmlformats.org/officeDocument/2006/relationships/printerSettings" Target="../printerSettings/printerSettings452.bin"/><Relationship Id="rId16" Type="http://schemas.openxmlformats.org/officeDocument/2006/relationships/printerSettings" Target="../printerSettings/printerSettings466.bin"/><Relationship Id="rId20" Type="http://schemas.openxmlformats.org/officeDocument/2006/relationships/printerSettings" Target="../printerSettings/printerSettings470.bin"/><Relationship Id="rId29" Type="http://schemas.openxmlformats.org/officeDocument/2006/relationships/printerSettings" Target="../printerSettings/printerSettings479.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24" Type="http://schemas.openxmlformats.org/officeDocument/2006/relationships/printerSettings" Target="../printerSettings/printerSettings474.bin"/><Relationship Id="rId5" Type="http://schemas.openxmlformats.org/officeDocument/2006/relationships/printerSettings" Target="../printerSettings/printerSettings455.bin"/><Relationship Id="rId15" Type="http://schemas.openxmlformats.org/officeDocument/2006/relationships/printerSettings" Target="../printerSettings/printerSettings465.bin"/><Relationship Id="rId23" Type="http://schemas.openxmlformats.org/officeDocument/2006/relationships/printerSettings" Target="../printerSettings/printerSettings473.bin"/><Relationship Id="rId28" Type="http://schemas.openxmlformats.org/officeDocument/2006/relationships/printerSettings" Target="../printerSettings/printerSettings478.bin"/><Relationship Id="rId10" Type="http://schemas.openxmlformats.org/officeDocument/2006/relationships/printerSettings" Target="../printerSettings/printerSettings460.bin"/><Relationship Id="rId19" Type="http://schemas.openxmlformats.org/officeDocument/2006/relationships/printerSettings" Target="../printerSettings/printerSettings469.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 Id="rId14" Type="http://schemas.openxmlformats.org/officeDocument/2006/relationships/printerSettings" Target="../printerSettings/printerSettings464.bin"/><Relationship Id="rId22" Type="http://schemas.openxmlformats.org/officeDocument/2006/relationships/printerSettings" Target="../printerSettings/printerSettings472.bin"/><Relationship Id="rId27" Type="http://schemas.openxmlformats.org/officeDocument/2006/relationships/printerSettings" Target="../printerSettings/printerSettings477.bin"/><Relationship Id="rId30" Type="http://schemas.openxmlformats.org/officeDocument/2006/relationships/printerSettings" Target="../printerSettings/printerSettings480.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88.bin"/><Relationship Id="rId13" Type="http://schemas.openxmlformats.org/officeDocument/2006/relationships/printerSettings" Target="../printerSettings/printerSettings493.bin"/><Relationship Id="rId18" Type="http://schemas.openxmlformats.org/officeDocument/2006/relationships/printerSettings" Target="../printerSettings/printerSettings498.bin"/><Relationship Id="rId26" Type="http://schemas.openxmlformats.org/officeDocument/2006/relationships/printerSettings" Target="../printerSettings/printerSettings506.bin"/><Relationship Id="rId3" Type="http://schemas.openxmlformats.org/officeDocument/2006/relationships/printerSettings" Target="../printerSettings/printerSettings483.bin"/><Relationship Id="rId21" Type="http://schemas.openxmlformats.org/officeDocument/2006/relationships/printerSettings" Target="../printerSettings/printerSettings501.bin"/><Relationship Id="rId7" Type="http://schemas.openxmlformats.org/officeDocument/2006/relationships/printerSettings" Target="../printerSettings/printerSettings487.bin"/><Relationship Id="rId12" Type="http://schemas.openxmlformats.org/officeDocument/2006/relationships/printerSettings" Target="../printerSettings/printerSettings492.bin"/><Relationship Id="rId17" Type="http://schemas.openxmlformats.org/officeDocument/2006/relationships/printerSettings" Target="../printerSettings/printerSettings497.bin"/><Relationship Id="rId25" Type="http://schemas.openxmlformats.org/officeDocument/2006/relationships/printerSettings" Target="../printerSettings/printerSettings505.bin"/><Relationship Id="rId2" Type="http://schemas.openxmlformats.org/officeDocument/2006/relationships/printerSettings" Target="../printerSettings/printerSettings482.bin"/><Relationship Id="rId16" Type="http://schemas.openxmlformats.org/officeDocument/2006/relationships/printerSettings" Target="../printerSettings/printerSettings496.bin"/><Relationship Id="rId20" Type="http://schemas.openxmlformats.org/officeDocument/2006/relationships/printerSettings" Target="../printerSettings/printerSettings500.bin"/><Relationship Id="rId29" Type="http://schemas.openxmlformats.org/officeDocument/2006/relationships/printerSettings" Target="../printerSettings/printerSettings509.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printerSettings" Target="../printerSettings/printerSettings491.bin"/><Relationship Id="rId24" Type="http://schemas.openxmlformats.org/officeDocument/2006/relationships/printerSettings" Target="../printerSettings/printerSettings504.bin"/><Relationship Id="rId5" Type="http://schemas.openxmlformats.org/officeDocument/2006/relationships/printerSettings" Target="../printerSettings/printerSettings485.bin"/><Relationship Id="rId15" Type="http://schemas.openxmlformats.org/officeDocument/2006/relationships/printerSettings" Target="../printerSettings/printerSettings495.bin"/><Relationship Id="rId23" Type="http://schemas.openxmlformats.org/officeDocument/2006/relationships/printerSettings" Target="../printerSettings/printerSettings503.bin"/><Relationship Id="rId28" Type="http://schemas.openxmlformats.org/officeDocument/2006/relationships/printerSettings" Target="../printerSettings/printerSettings508.bin"/><Relationship Id="rId10" Type="http://schemas.openxmlformats.org/officeDocument/2006/relationships/printerSettings" Target="../printerSettings/printerSettings490.bin"/><Relationship Id="rId19" Type="http://schemas.openxmlformats.org/officeDocument/2006/relationships/printerSettings" Target="../printerSettings/printerSettings499.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 Id="rId14" Type="http://schemas.openxmlformats.org/officeDocument/2006/relationships/printerSettings" Target="../printerSettings/printerSettings494.bin"/><Relationship Id="rId22" Type="http://schemas.openxmlformats.org/officeDocument/2006/relationships/printerSettings" Target="../printerSettings/printerSettings502.bin"/><Relationship Id="rId27" Type="http://schemas.openxmlformats.org/officeDocument/2006/relationships/printerSettings" Target="../printerSettings/printerSettings507.bin"/><Relationship Id="rId30" Type="http://schemas.openxmlformats.org/officeDocument/2006/relationships/printerSettings" Target="../printerSettings/printerSettings510.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 Type="http://schemas.openxmlformats.org/officeDocument/2006/relationships/printerSettings" Target="../printerSettings/printerSettings513.bin"/><Relationship Id="rId21" Type="http://schemas.openxmlformats.org/officeDocument/2006/relationships/printerSettings" Target="../printerSettings/printerSettings531.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48.bin"/><Relationship Id="rId13" Type="http://schemas.openxmlformats.org/officeDocument/2006/relationships/printerSettings" Target="../printerSettings/printerSettings553.bin"/><Relationship Id="rId3" Type="http://schemas.openxmlformats.org/officeDocument/2006/relationships/printerSettings" Target="../printerSettings/printerSettings543.bin"/><Relationship Id="rId7" Type="http://schemas.openxmlformats.org/officeDocument/2006/relationships/printerSettings" Target="../printerSettings/printerSettings547.bin"/><Relationship Id="rId12" Type="http://schemas.openxmlformats.org/officeDocument/2006/relationships/printerSettings" Target="../printerSettings/printerSettings552.bin"/><Relationship Id="rId2" Type="http://schemas.openxmlformats.org/officeDocument/2006/relationships/printerSettings" Target="../printerSettings/printerSettings542.bin"/><Relationship Id="rId1" Type="http://schemas.openxmlformats.org/officeDocument/2006/relationships/printerSettings" Target="../printerSettings/printerSettings541.bin"/><Relationship Id="rId6" Type="http://schemas.openxmlformats.org/officeDocument/2006/relationships/printerSettings" Target="../printerSettings/printerSettings546.bin"/><Relationship Id="rId11" Type="http://schemas.openxmlformats.org/officeDocument/2006/relationships/printerSettings" Target="../printerSettings/printerSettings551.bin"/><Relationship Id="rId5" Type="http://schemas.openxmlformats.org/officeDocument/2006/relationships/printerSettings" Target="../printerSettings/printerSettings545.bin"/><Relationship Id="rId15" Type="http://schemas.openxmlformats.org/officeDocument/2006/relationships/printerSettings" Target="../printerSettings/printerSettings555.bin"/><Relationship Id="rId10" Type="http://schemas.openxmlformats.org/officeDocument/2006/relationships/printerSettings" Target="../printerSettings/printerSettings550.bin"/><Relationship Id="rId4" Type="http://schemas.openxmlformats.org/officeDocument/2006/relationships/printerSettings" Target="../printerSettings/printerSettings544.bin"/><Relationship Id="rId9" Type="http://schemas.openxmlformats.org/officeDocument/2006/relationships/printerSettings" Target="../printerSettings/printerSettings549.bin"/><Relationship Id="rId14" Type="http://schemas.openxmlformats.org/officeDocument/2006/relationships/printerSettings" Target="../printerSettings/printerSettings55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8.bin"/><Relationship Id="rId13" Type="http://schemas.openxmlformats.org/officeDocument/2006/relationships/printerSettings" Target="../printerSettings/printerSettings43.bin"/><Relationship Id="rId18" Type="http://schemas.openxmlformats.org/officeDocument/2006/relationships/printerSettings" Target="../printerSettings/printerSettings48.bin"/><Relationship Id="rId26" Type="http://schemas.openxmlformats.org/officeDocument/2006/relationships/printerSettings" Target="../printerSettings/printerSettings56.bin"/><Relationship Id="rId3" Type="http://schemas.openxmlformats.org/officeDocument/2006/relationships/printerSettings" Target="../printerSettings/printerSettings33.bin"/><Relationship Id="rId21" Type="http://schemas.openxmlformats.org/officeDocument/2006/relationships/printerSettings" Target="../printerSettings/printerSettings51.bin"/><Relationship Id="rId7" Type="http://schemas.openxmlformats.org/officeDocument/2006/relationships/printerSettings" Target="../printerSettings/printerSettings37.bin"/><Relationship Id="rId12" Type="http://schemas.openxmlformats.org/officeDocument/2006/relationships/printerSettings" Target="../printerSettings/printerSettings42.bin"/><Relationship Id="rId17" Type="http://schemas.openxmlformats.org/officeDocument/2006/relationships/printerSettings" Target="../printerSettings/printerSettings47.bin"/><Relationship Id="rId25" Type="http://schemas.openxmlformats.org/officeDocument/2006/relationships/printerSettings" Target="../printerSettings/printerSettings55.bin"/><Relationship Id="rId2" Type="http://schemas.openxmlformats.org/officeDocument/2006/relationships/printerSettings" Target="../printerSettings/printerSettings32.bin"/><Relationship Id="rId16" Type="http://schemas.openxmlformats.org/officeDocument/2006/relationships/printerSettings" Target="../printerSettings/printerSettings46.bin"/><Relationship Id="rId20" Type="http://schemas.openxmlformats.org/officeDocument/2006/relationships/printerSettings" Target="../printerSettings/printerSettings50.bin"/><Relationship Id="rId29" Type="http://schemas.openxmlformats.org/officeDocument/2006/relationships/printerSettings" Target="../printerSettings/printerSettings59.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printerSettings" Target="../printerSettings/printerSettings41.bin"/><Relationship Id="rId24" Type="http://schemas.openxmlformats.org/officeDocument/2006/relationships/printerSettings" Target="../printerSettings/printerSettings54.bin"/><Relationship Id="rId5" Type="http://schemas.openxmlformats.org/officeDocument/2006/relationships/printerSettings" Target="../printerSettings/printerSettings35.bin"/><Relationship Id="rId15" Type="http://schemas.openxmlformats.org/officeDocument/2006/relationships/printerSettings" Target="../printerSettings/printerSettings45.bin"/><Relationship Id="rId23" Type="http://schemas.openxmlformats.org/officeDocument/2006/relationships/printerSettings" Target="../printerSettings/printerSettings53.bin"/><Relationship Id="rId28" Type="http://schemas.openxmlformats.org/officeDocument/2006/relationships/printerSettings" Target="../printerSettings/printerSettings58.bin"/><Relationship Id="rId10" Type="http://schemas.openxmlformats.org/officeDocument/2006/relationships/printerSettings" Target="../printerSettings/printerSettings40.bin"/><Relationship Id="rId19" Type="http://schemas.openxmlformats.org/officeDocument/2006/relationships/printerSettings" Target="../printerSettings/printerSettings49.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 Id="rId14" Type="http://schemas.openxmlformats.org/officeDocument/2006/relationships/printerSettings" Target="../printerSettings/printerSettings44.bin"/><Relationship Id="rId22" Type="http://schemas.openxmlformats.org/officeDocument/2006/relationships/printerSettings" Target="../printerSettings/printerSettings52.bin"/><Relationship Id="rId27" Type="http://schemas.openxmlformats.org/officeDocument/2006/relationships/printerSettings" Target="../printerSettings/printerSettings57.bin"/><Relationship Id="rId30" Type="http://schemas.openxmlformats.org/officeDocument/2006/relationships/printerSettings" Target="../printerSettings/printerSettings6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63.bin"/><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 Type="http://schemas.openxmlformats.org/officeDocument/2006/relationships/printerSettings" Target="../printerSettings/printerSettings558.bin"/><Relationship Id="rId21" Type="http://schemas.openxmlformats.org/officeDocument/2006/relationships/printerSettings" Target="../printerSettings/printerSettings576.bin"/><Relationship Id="rId7" Type="http://schemas.openxmlformats.org/officeDocument/2006/relationships/printerSettings" Target="../printerSettings/printerSettings562.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0" Type="http://schemas.openxmlformats.org/officeDocument/2006/relationships/printerSettings" Target="../printerSettings/printerSettings575.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printerSettings" Target="../printerSettings/printerSettings61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23.bin"/><Relationship Id="rId13" Type="http://schemas.openxmlformats.org/officeDocument/2006/relationships/printerSettings" Target="../printerSettings/printerSettings628.bin"/><Relationship Id="rId18" Type="http://schemas.openxmlformats.org/officeDocument/2006/relationships/printerSettings" Target="../printerSettings/printerSettings633.bin"/><Relationship Id="rId26" Type="http://schemas.openxmlformats.org/officeDocument/2006/relationships/printerSettings" Target="../printerSettings/printerSettings641.bin"/><Relationship Id="rId3" Type="http://schemas.openxmlformats.org/officeDocument/2006/relationships/printerSettings" Target="../printerSettings/printerSettings618.bin"/><Relationship Id="rId21" Type="http://schemas.openxmlformats.org/officeDocument/2006/relationships/printerSettings" Target="../printerSettings/printerSettings636.bin"/><Relationship Id="rId7" Type="http://schemas.openxmlformats.org/officeDocument/2006/relationships/printerSettings" Target="../printerSettings/printerSettings622.bin"/><Relationship Id="rId12" Type="http://schemas.openxmlformats.org/officeDocument/2006/relationships/printerSettings" Target="../printerSettings/printerSettings627.bin"/><Relationship Id="rId17" Type="http://schemas.openxmlformats.org/officeDocument/2006/relationships/printerSettings" Target="../printerSettings/printerSettings632.bin"/><Relationship Id="rId25" Type="http://schemas.openxmlformats.org/officeDocument/2006/relationships/printerSettings" Target="../printerSettings/printerSettings640.bin"/><Relationship Id="rId2" Type="http://schemas.openxmlformats.org/officeDocument/2006/relationships/printerSettings" Target="../printerSettings/printerSettings617.bin"/><Relationship Id="rId16" Type="http://schemas.openxmlformats.org/officeDocument/2006/relationships/printerSettings" Target="../printerSettings/printerSettings631.bin"/><Relationship Id="rId20" Type="http://schemas.openxmlformats.org/officeDocument/2006/relationships/printerSettings" Target="../printerSettings/printerSettings635.bin"/><Relationship Id="rId29" Type="http://schemas.openxmlformats.org/officeDocument/2006/relationships/printerSettings" Target="../printerSettings/printerSettings644.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24" Type="http://schemas.openxmlformats.org/officeDocument/2006/relationships/printerSettings" Target="../printerSettings/printerSettings639.bin"/><Relationship Id="rId5" Type="http://schemas.openxmlformats.org/officeDocument/2006/relationships/printerSettings" Target="../printerSettings/printerSettings620.bin"/><Relationship Id="rId15" Type="http://schemas.openxmlformats.org/officeDocument/2006/relationships/printerSettings" Target="../printerSettings/printerSettings630.bin"/><Relationship Id="rId23" Type="http://schemas.openxmlformats.org/officeDocument/2006/relationships/printerSettings" Target="../printerSettings/printerSettings638.bin"/><Relationship Id="rId28" Type="http://schemas.openxmlformats.org/officeDocument/2006/relationships/printerSettings" Target="../printerSettings/printerSettings643.bin"/><Relationship Id="rId10" Type="http://schemas.openxmlformats.org/officeDocument/2006/relationships/printerSettings" Target="../printerSettings/printerSettings625.bin"/><Relationship Id="rId19" Type="http://schemas.openxmlformats.org/officeDocument/2006/relationships/printerSettings" Target="../printerSettings/printerSettings634.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printerSettings" Target="../printerSettings/printerSettings629.bin"/><Relationship Id="rId22" Type="http://schemas.openxmlformats.org/officeDocument/2006/relationships/printerSettings" Target="../printerSettings/printerSettings637.bin"/><Relationship Id="rId27" Type="http://schemas.openxmlformats.org/officeDocument/2006/relationships/printerSettings" Target="../printerSettings/printerSettings642.bin"/><Relationship Id="rId30" Type="http://schemas.openxmlformats.org/officeDocument/2006/relationships/printerSettings" Target="../printerSettings/printerSettings645.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26" Type="http://schemas.openxmlformats.org/officeDocument/2006/relationships/printerSettings" Target="../printerSettings/printerSettings671.bin"/><Relationship Id="rId3" Type="http://schemas.openxmlformats.org/officeDocument/2006/relationships/printerSettings" Target="../printerSettings/printerSettings648.bin"/><Relationship Id="rId21" Type="http://schemas.openxmlformats.org/officeDocument/2006/relationships/printerSettings" Target="../printerSettings/printerSettings666.bin"/><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5" Type="http://schemas.openxmlformats.org/officeDocument/2006/relationships/printerSettings" Target="../printerSettings/printerSettings670.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29" Type="http://schemas.openxmlformats.org/officeDocument/2006/relationships/printerSettings" Target="../printerSettings/printerSettings674.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24" Type="http://schemas.openxmlformats.org/officeDocument/2006/relationships/printerSettings" Target="../printerSettings/printerSettings669.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23" Type="http://schemas.openxmlformats.org/officeDocument/2006/relationships/printerSettings" Target="../printerSettings/printerSettings668.bin"/><Relationship Id="rId28" Type="http://schemas.openxmlformats.org/officeDocument/2006/relationships/printerSettings" Target="../printerSettings/printerSettings673.bin"/><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 Id="rId22" Type="http://schemas.openxmlformats.org/officeDocument/2006/relationships/printerSettings" Target="../printerSettings/printerSettings667.bin"/><Relationship Id="rId27" Type="http://schemas.openxmlformats.org/officeDocument/2006/relationships/printerSettings" Target="../printerSettings/printerSettings672.bin"/><Relationship Id="rId30" Type="http://schemas.openxmlformats.org/officeDocument/2006/relationships/printerSettings" Target="../printerSettings/printerSettings675.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83.bin"/><Relationship Id="rId13" Type="http://schemas.openxmlformats.org/officeDocument/2006/relationships/printerSettings" Target="../printerSettings/printerSettings688.bin"/><Relationship Id="rId18" Type="http://schemas.openxmlformats.org/officeDocument/2006/relationships/printerSettings" Target="../printerSettings/printerSettings693.bin"/><Relationship Id="rId26" Type="http://schemas.openxmlformats.org/officeDocument/2006/relationships/printerSettings" Target="../printerSettings/printerSettings701.bin"/><Relationship Id="rId3" Type="http://schemas.openxmlformats.org/officeDocument/2006/relationships/printerSettings" Target="../printerSettings/printerSettings678.bin"/><Relationship Id="rId21" Type="http://schemas.openxmlformats.org/officeDocument/2006/relationships/printerSettings" Target="../printerSettings/printerSettings696.bin"/><Relationship Id="rId7" Type="http://schemas.openxmlformats.org/officeDocument/2006/relationships/printerSettings" Target="../printerSettings/printerSettings682.bin"/><Relationship Id="rId12" Type="http://schemas.openxmlformats.org/officeDocument/2006/relationships/printerSettings" Target="../printerSettings/printerSettings687.bin"/><Relationship Id="rId17" Type="http://schemas.openxmlformats.org/officeDocument/2006/relationships/printerSettings" Target="../printerSettings/printerSettings692.bin"/><Relationship Id="rId25" Type="http://schemas.openxmlformats.org/officeDocument/2006/relationships/printerSettings" Target="../printerSettings/printerSettings700.bin"/><Relationship Id="rId2" Type="http://schemas.openxmlformats.org/officeDocument/2006/relationships/printerSettings" Target="../printerSettings/printerSettings677.bin"/><Relationship Id="rId16" Type="http://schemas.openxmlformats.org/officeDocument/2006/relationships/printerSettings" Target="../printerSettings/printerSettings691.bin"/><Relationship Id="rId20" Type="http://schemas.openxmlformats.org/officeDocument/2006/relationships/printerSettings" Target="../printerSettings/printerSettings695.bin"/><Relationship Id="rId29" Type="http://schemas.openxmlformats.org/officeDocument/2006/relationships/printerSettings" Target="../printerSettings/printerSettings704.bin"/><Relationship Id="rId1" Type="http://schemas.openxmlformats.org/officeDocument/2006/relationships/printerSettings" Target="../printerSettings/printerSettings676.bin"/><Relationship Id="rId6" Type="http://schemas.openxmlformats.org/officeDocument/2006/relationships/printerSettings" Target="../printerSettings/printerSettings681.bin"/><Relationship Id="rId11" Type="http://schemas.openxmlformats.org/officeDocument/2006/relationships/printerSettings" Target="../printerSettings/printerSettings686.bin"/><Relationship Id="rId24" Type="http://schemas.openxmlformats.org/officeDocument/2006/relationships/printerSettings" Target="../printerSettings/printerSettings699.bin"/><Relationship Id="rId5" Type="http://schemas.openxmlformats.org/officeDocument/2006/relationships/printerSettings" Target="../printerSettings/printerSettings680.bin"/><Relationship Id="rId15" Type="http://schemas.openxmlformats.org/officeDocument/2006/relationships/printerSettings" Target="../printerSettings/printerSettings690.bin"/><Relationship Id="rId23" Type="http://schemas.openxmlformats.org/officeDocument/2006/relationships/printerSettings" Target="../printerSettings/printerSettings698.bin"/><Relationship Id="rId28" Type="http://schemas.openxmlformats.org/officeDocument/2006/relationships/printerSettings" Target="../printerSettings/printerSettings703.bin"/><Relationship Id="rId10" Type="http://schemas.openxmlformats.org/officeDocument/2006/relationships/printerSettings" Target="../printerSettings/printerSettings685.bin"/><Relationship Id="rId19" Type="http://schemas.openxmlformats.org/officeDocument/2006/relationships/printerSettings" Target="../printerSettings/printerSettings694.bin"/><Relationship Id="rId4" Type="http://schemas.openxmlformats.org/officeDocument/2006/relationships/printerSettings" Target="../printerSettings/printerSettings679.bin"/><Relationship Id="rId9" Type="http://schemas.openxmlformats.org/officeDocument/2006/relationships/printerSettings" Target="../printerSettings/printerSettings684.bin"/><Relationship Id="rId14" Type="http://schemas.openxmlformats.org/officeDocument/2006/relationships/printerSettings" Target="../printerSettings/printerSettings689.bin"/><Relationship Id="rId22" Type="http://schemas.openxmlformats.org/officeDocument/2006/relationships/printerSettings" Target="../printerSettings/printerSettings697.bin"/><Relationship Id="rId27" Type="http://schemas.openxmlformats.org/officeDocument/2006/relationships/printerSettings" Target="../printerSettings/printerSettings702.bin"/><Relationship Id="rId30" Type="http://schemas.openxmlformats.org/officeDocument/2006/relationships/printerSettings" Target="../printerSettings/printerSettings70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26" Type="http://schemas.openxmlformats.org/officeDocument/2006/relationships/printerSettings" Target="../printerSettings/printerSettings731.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5" Type="http://schemas.openxmlformats.org/officeDocument/2006/relationships/printerSettings" Target="../printerSettings/printerSettings730.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29" Type="http://schemas.openxmlformats.org/officeDocument/2006/relationships/printerSettings" Target="../printerSettings/printerSettings734.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24" Type="http://schemas.openxmlformats.org/officeDocument/2006/relationships/printerSettings" Target="../printerSettings/printerSettings729.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23" Type="http://schemas.openxmlformats.org/officeDocument/2006/relationships/printerSettings" Target="../printerSettings/printerSettings728.bin"/><Relationship Id="rId28" Type="http://schemas.openxmlformats.org/officeDocument/2006/relationships/printerSettings" Target="../printerSettings/printerSettings733.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printerSettings" Target="../printerSettings/printerSettings727.bin"/><Relationship Id="rId27" Type="http://schemas.openxmlformats.org/officeDocument/2006/relationships/printerSettings" Target="../printerSettings/printerSettings732.bin"/><Relationship Id="rId30" Type="http://schemas.openxmlformats.org/officeDocument/2006/relationships/printerSettings" Target="../printerSettings/printerSettings73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43.bin"/><Relationship Id="rId13" Type="http://schemas.openxmlformats.org/officeDocument/2006/relationships/printerSettings" Target="../printerSettings/printerSettings748.bin"/><Relationship Id="rId18" Type="http://schemas.openxmlformats.org/officeDocument/2006/relationships/printerSettings" Target="../printerSettings/printerSettings753.bin"/><Relationship Id="rId26" Type="http://schemas.openxmlformats.org/officeDocument/2006/relationships/printerSettings" Target="../printerSettings/printerSettings761.bin"/><Relationship Id="rId3" Type="http://schemas.openxmlformats.org/officeDocument/2006/relationships/printerSettings" Target="../printerSettings/printerSettings738.bin"/><Relationship Id="rId21" Type="http://schemas.openxmlformats.org/officeDocument/2006/relationships/printerSettings" Target="../printerSettings/printerSettings756.bin"/><Relationship Id="rId7" Type="http://schemas.openxmlformats.org/officeDocument/2006/relationships/printerSettings" Target="../printerSettings/printerSettings742.bin"/><Relationship Id="rId12" Type="http://schemas.openxmlformats.org/officeDocument/2006/relationships/printerSettings" Target="../printerSettings/printerSettings747.bin"/><Relationship Id="rId17" Type="http://schemas.openxmlformats.org/officeDocument/2006/relationships/printerSettings" Target="../printerSettings/printerSettings752.bin"/><Relationship Id="rId25" Type="http://schemas.openxmlformats.org/officeDocument/2006/relationships/printerSettings" Target="../printerSettings/printerSettings760.bin"/><Relationship Id="rId2" Type="http://schemas.openxmlformats.org/officeDocument/2006/relationships/printerSettings" Target="../printerSettings/printerSettings737.bin"/><Relationship Id="rId16" Type="http://schemas.openxmlformats.org/officeDocument/2006/relationships/printerSettings" Target="../printerSettings/printerSettings751.bin"/><Relationship Id="rId20" Type="http://schemas.openxmlformats.org/officeDocument/2006/relationships/printerSettings" Target="../printerSettings/printerSettings755.bin"/><Relationship Id="rId29" Type="http://schemas.openxmlformats.org/officeDocument/2006/relationships/printerSettings" Target="../printerSettings/printerSettings764.bin"/><Relationship Id="rId1" Type="http://schemas.openxmlformats.org/officeDocument/2006/relationships/printerSettings" Target="../printerSettings/printerSettings736.bin"/><Relationship Id="rId6" Type="http://schemas.openxmlformats.org/officeDocument/2006/relationships/printerSettings" Target="../printerSettings/printerSettings741.bin"/><Relationship Id="rId11" Type="http://schemas.openxmlformats.org/officeDocument/2006/relationships/printerSettings" Target="../printerSettings/printerSettings746.bin"/><Relationship Id="rId24" Type="http://schemas.openxmlformats.org/officeDocument/2006/relationships/printerSettings" Target="../printerSettings/printerSettings759.bin"/><Relationship Id="rId5" Type="http://schemas.openxmlformats.org/officeDocument/2006/relationships/printerSettings" Target="../printerSettings/printerSettings740.bin"/><Relationship Id="rId15" Type="http://schemas.openxmlformats.org/officeDocument/2006/relationships/printerSettings" Target="../printerSettings/printerSettings750.bin"/><Relationship Id="rId23" Type="http://schemas.openxmlformats.org/officeDocument/2006/relationships/printerSettings" Target="../printerSettings/printerSettings758.bin"/><Relationship Id="rId28" Type="http://schemas.openxmlformats.org/officeDocument/2006/relationships/printerSettings" Target="../printerSettings/printerSettings763.bin"/><Relationship Id="rId10" Type="http://schemas.openxmlformats.org/officeDocument/2006/relationships/printerSettings" Target="../printerSettings/printerSettings745.bin"/><Relationship Id="rId19" Type="http://schemas.openxmlformats.org/officeDocument/2006/relationships/printerSettings" Target="../printerSettings/printerSettings754.bin"/><Relationship Id="rId4" Type="http://schemas.openxmlformats.org/officeDocument/2006/relationships/printerSettings" Target="../printerSettings/printerSettings739.bin"/><Relationship Id="rId9" Type="http://schemas.openxmlformats.org/officeDocument/2006/relationships/printerSettings" Target="../printerSettings/printerSettings744.bin"/><Relationship Id="rId14" Type="http://schemas.openxmlformats.org/officeDocument/2006/relationships/printerSettings" Target="../printerSettings/printerSettings749.bin"/><Relationship Id="rId22" Type="http://schemas.openxmlformats.org/officeDocument/2006/relationships/printerSettings" Target="../printerSettings/printerSettings757.bin"/><Relationship Id="rId27" Type="http://schemas.openxmlformats.org/officeDocument/2006/relationships/printerSettings" Target="../printerSettings/printerSettings762.bin"/><Relationship Id="rId30" Type="http://schemas.openxmlformats.org/officeDocument/2006/relationships/printerSettings" Target="../printerSettings/printerSettings765.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73.bin"/><Relationship Id="rId13" Type="http://schemas.openxmlformats.org/officeDocument/2006/relationships/printerSettings" Target="../printerSettings/printerSettings778.bin"/><Relationship Id="rId3" Type="http://schemas.openxmlformats.org/officeDocument/2006/relationships/printerSettings" Target="../printerSettings/printerSettings768.bin"/><Relationship Id="rId7" Type="http://schemas.openxmlformats.org/officeDocument/2006/relationships/printerSettings" Target="../printerSettings/printerSettings772.bin"/><Relationship Id="rId12" Type="http://schemas.openxmlformats.org/officeDocument/2006/relationships/printerSettings" Target="../printerSettings/printerSettings777.bin"/><Relationship Id="rId2" Type="http://schemas.openxmlformats.org/officeDocument/2006/relationships/printerSettings" Target="../printerSettings/printerSettings767.bin"/><Relationship Id="rId1" Type="http://schemas.openxmlformats.org/officeDocument/2006/relationships/printerSettings" Target="../printerSettings/printerSettings766.bin"/><Relationship Id="rId6" Type="http://schemas.openxmlformats.org/officeDocument/2006/relationships/printerSettings" Target="../printerSettings/printerSettings771.bin"/><Relationship Id="rId11" Type="http://schemas.openxmlformats.org/officeDocument/2006/relationships/printerSettings" Target="../printerSettings/printerSettings776.bin"/><Relationship Id="rId5" Type="http://schemas.openxmlformats.org/officeDocument/2006/relationships/printerSettings" Target="../printerSettings/printerSettings770.bin"/><Relationship Id="rId15" Type="http://schemas.openxmlformats.org/officeDocument/2006/relationships/printerSettings" Target="../printerSettings/printerSettings780.bin"/><Relationship Id="rId10" Type="http://schemas.openxmlformats.org/officeDocument/2006/relationships/printerSettings" Target="../printerSettings/printerSettings775.bin"/><Relationship Id="rId4" Type="http://schemas.openxmlformats.org/officeDocument/2006/relationships/printerSettings" Target="../printerSettings/printerSettings769.bin"/><Relationship Id="rId9" Type="http://schemas.openxmlformats.org/officeDocument/2006/relationships/printerSettings" Target="../printerSettings/printerSettings774.bin"/><Relationship Id="rId14" Type="http://schemas.openxmlformats.org/officeDocument/2006/relationships/printerSettings" Target="../printerSettings/printerSettings77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88.bin"/><Relationship Id="rId13" Type="http://schemas.openxmlformats.org/officeDocument/2006/relationships/printerSettings" Target="../printerSettings/printerSettings793.bin"/><Relationship Id="rId18" Type="http://schemas.openxmlformats.org/officeDocument/2006/relationships/printerSettings" Target="../printerSettings/printerSettings798.bin"/><Relationship Id="rId26" Type="http://schemas.openxmlformats.org/officeDocument/2006/relationships/printerSettings" Target="../printerSettings/printerSettings806.bin"/><Relationship Id="rId3" Type="http://schemas.openxmlformats.org/officeDocument/2006/relationships/printerSettings" Target="../printerSettings/printerSettings783.bin"/><Relationship Id="rId21" Type="http://schemas.openxmlformats.org/officeDocument/2006/relationships/printerSettings" Target="../printerSettings/printerSettings801.bin"/><Relationship Id="rId7" Type="http://schemas.openxmlformats.org/officeDocument/2006/relationships/printerSettings" Target="../printerSettings/printerSettings787.bin"/><Relationship Id="rId12" Type="http://schemas.openxmlformats.org/officeDocument/2006/relationships/printerSettings" Target="../printerSettings/printerSettings792.bin"/><Relationship Id="rId17" Type="http://schemas.openxmlformats.org/officeDocument/2006/relationships/printerSettings" Target="../printerSettings/printerSettings797.bin"/><Relationship Id="rId25" Type="http://schemas.openxmlformats.org/officeDocument/2006/relationships/printerSettings" Target="../printerSettings/printerSettings805.bin"/><Relationship Id="rId2" Type="http://schemas.openxmlformats.org/officeDocument/2006/relationships/printerSettings" Target="../printerSettings/printerSettings782.bin"/><Relationship Id="rId16" Type="http://schemas.openxmlformats.org/officeDocument/2006/relationships/printerSettings" Target="../printerSettings/printerSettings796.bin"/><Relationship Id="rId20" Type="http://schemas.openxmlformats.org/officeDocument/2006/relationships/printerSettings" Target="../printerSettings/printerSettings800.bin"/><Relationship Id="rId29" Type="http://schemas.openxmlformats.org/officeDocument/2006/relationships/printerSettings" Target="../printerSettings/printerSettings809.bin"/><Relationship Id="rId1" Type="http://schemas.openxmlformats.org/officeDocument/2006/relationships/printerSettings" Target="../printerSettings/printerSettings781.bin"/><Relationship Id="rId6" Type="http://schemas.openxmlformats.org/officeDocument/2006/relationships/printerSettings" Target="../printerSettings/printerSettings786.bin"/><Relationship Id="rId11" Type="http://schemas.openxmlformats.org/officeDocument/2006/relationships/printerSettings" Target="../printerSettings/printerSettings791.bin"/><Relationship Id="rId24" Type="http://schemas.openxmlformats.org/officeDocument/2006/relationships/printerSettings" Target="../printerSettings/printerSettings804.bin"/><Relationship Id="rId5" Type="http://schemas.openxmlformats.org/officeDocument/2006/relationships/printerSettings" Target="../printerSettings/printerSettings785.bin"/><Relationship Id="rId15" Type="http://schemas.openxmlformats.org/officeDocument/2006/relationships/printerSettings" Target="../printerSettings/printerSettings795.bin"/><Relationship Id="rId23" Type="http://schemas.openxmlformats.org/officeDocument/2006/relationships/printerSettings" Target="../printerSettings/printerSettings803.bin"/><Relationship Id="rId28" Type="http://schemas.openxmlformats.org/officeDocument/2006/relationships/printerSettings" Target="../printerSettings/printerSettings808.bin"/><Relationship Id="rId10" Type="http://schemas.openxmlformats.org/officeDocument/2006/relationships/printerSettings" Target="../printerSettings/printerSettings790.bin"/><Relationship Id="rId19" Type="http://schemas.openxmlformats.org/officeDocument/2006/relationships/printerSettings" Target="../printerSettings/printerSettings799.bin"/><Relationship Id="rId4" Type="http://schemas.openxmlformats.org/officeDocument/2006/relationships/printerSettings" Target="../printerSettings/printerSettings784.bin"/><Relationship Id="rId9" Type="http://schemas.openxmlformats.org/officeDocument/2006/relationships/printerSettings" Target="../printerSettings/printerSettings789.bin"/><Relationship Id="rId14" Type="http://schemas.openxmlformats.org/officeDocument/2006/relationships/printerSettings" Target="../printerSettings/printerSettings794.bin"/><Relationship Id="rId22" Type="http://schemas.openxmlformats.org/officeDocument/2006/relationships/printerSettings" Target="../printerSettings/printerSettings802.bin"/><Relationship Id="rId27" Type="http://schemas.openxmlformats.org/officeDocument/2006/relationships/printerSettings" Target="../printerSettings/printerSettings807.bin"/><Relationship Id="rId30" Type="http://schemas.openxmlformats.org/officeDocument/2006/relationships/printerSettings" Target="../printerSettings/printerSettings81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8.bin"/><Relationship Id="rId13" Type="http://schemas.openxmlformats.org/officeDocument/2006/relationships/printerSettings" Target="../printerSettings/printerSettings73.bin"/><Relationship Id="rId18" Type="http://schemas.openxmlformats.org/officeDocument/2006/relationships/printerSettings" Target="../printerSettings/printerSettings78.bin"/><Relationship Id="rId26" Type="http://schemas.openxmlformats.org/officeDocument/2006/relationships/printerSettings" Target="../printerSettings/printerSettings86.bin"/><Relationship Id="rId3" Type="http://schemas.openxmlformats.org/officeDocument/2006/relationships/printerSettings" Target="../printerSettings/printerSettings63.bin"/><Relationship Id="rId21" Type="http://schemas.openxmlformats.org/officeDocument/2006/relationships/printerSettings" Target="../printerSettings/printerSettings81.bin"/><Relationship Id="rId7" Type="http://schemas.openxmlformats.org/officeDocument/2006/relationships/printerSettings" Target="../printerSettings/printerSettings67.bin"/><Relationship Id="rId12" Type="http://schemas.openxmlformats.org/officeDocument/2006/relationships/printerSettings" Target="../printerSettings/printerSettings72.bin"/><Relationship Id="rId17" Type="http://schemas.openxmlformats.org/officeDocument/2006/relationships/printerSettings" Target="../printerSettings/printerSettings77.bin"/><Relationship Id="rId25" Type="http://schemas.openxmlformats.org/officeDocument/2006/relationships/printerSettings" Target="../printerSettings/printerSettings85.bin"/><Relationship Id="rId2" Type="http://schemas.openxmlformats.org/officeDocument/2006/relationships/printerSettings" Target="../printerSettings/printerSettings62.bin"/><Relationship Id="rId16" Type="http://schemas.openxmlformats.org/officeDocument/2006/relationships/printerSettings" Target="../printerSettings/printerSettings76.bin"/><Relationship Id="rId20" Type="http://schemas.openxmlformats.org/officeDocument/2006/relationships/printerSettings" Target="../printerSettings/printerSettings80.bin"/><Relationship Id="rId29" Type="http://schemas.openxmlformats.org/officeDocument/2006/relationships/printerSettings" Target="../printerSettings/printerSettings89.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11" Type="http://schemas.openxmlformats.org/officeDocument/2006/relationships/printerSettings" Target="../printerSettings/printerSettings71.bin"/><Relationship Id="rId24" Type="http://schemas.openxmlformats.org/officeDocument/2006/relationships/printerSettings" Target="../printerSettings/printerSettings84.bin"/><Relationship Id="rId5" Type="http://schemas.openxmlformats.org/officeDocument/2006/relationships/printerSettings" Target="../printerSettings/printerSettings65.bin"/><Relationship Id="rId15" Type="http://schemas.openxmlformats.org/officeDocument/2006/relationships/printerSettings" Target="../printerSettings/printerSettings75.bin"/><Relationship Id="rId23" Type="http://schemas.openxmlformats.org/officeDocument/2006/relationships/printerSettings" Target="../printerSettings/printerSettings83.bin"/><Relationship Id="rId28" Type="http://schemas.openxmlformats.org/officeDocument/2006/relationships/printerSettings" Target="../printerSettings/printerSettings88.bin"/><Relationship Id="rId10" Type="http://schemas.openxmlformats.org/officeDocument/2006/relationships/printerSettings" Target="../printerSettings/printerSettings70.bin"/><Relationship Id="rId19" Type="http://schemas.openxmlformats.org/officeDocument/2006/relationships/printerSettings" Target="../printerSettings/printerSettings79.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 Id="rId14" Type="http://schemas.openxmlformats.org/officeDocument/2006/relationships/printerSettings" Target="../printerSettings/printerSettings74.bin"/><Relationship Id="rId22" Type="http://schemas.openxmlformats.org/officeDocument/2006/relationships/printerSettings" Target="../printerSettings/printerSettings82.bin"/><Relationship Id="rId27" Type="http://schemas.openxmlformats.org/officeDocument/2006/relationships/printerSettings" Target="../printerSettings/printerSettings87.bin"/><Relationship Id="rId30" Type="http://schemas.openxmlformats.org/officeDocument/2006/relationships/printerSettings" Target="../printerSettings/printerSettings9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8.bin"/><Relationship Id="rId13" Type="http://schemas.openxmlformats.org/officeDocument/2006/relationships/printerSettings" Target="../printerSettings/printerSettings103.bin"/><Relationship Id="rId18" Type="http://schemas.openxmlformats.org/officeDocument/2006/relationships/printerSettings" Target="../printerSettings/printerSettings108.bin"/><Relationship Id="rId26" Type="http://schemas.openxmlformats.org/officeDocument/2006/relationships/printerSettings" Target="../printerSettings/printerSettings116.bin"/><Relationship Id="rId3" Type="http://schemas.openxmlformats.org/officeDocument/2006/relationships/printerSettings" Target="../printerSettings/printerSettings93.bin"/><Relationship Id="rId21" Type="http://schemas.openxmlformats.org/officeDocument/2006/relationships/printerSettings" Target="../printerSettings/printerSettings111.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17" Type="http://schemas.openxmlformats.org/officeDocument/2006/relationships/printerSettings" Target="../printerSettings/printerSettings107.bin"/><Relationship Id="rId25" Type="http://schemas.openxmlformats.org/officeDocument/2006/relationships/printerSettings" Target="../printerSettings/printerSettings115.bin"/><Relationship Id="rId2" Type="http://schemas.openxmlformats.org/officeDocument/2006/relationships/printerSettings" Target="../printerSettings/printerSettings92.bin"/><Relationship Id="rId16" Type="http://schemas.openxmlformats.org/officeDocument/2006/relationships/printerSettings" Target="../printerSettings/printerSettings106.bin"/><Relationship Id="rId20" Type="http://schemas.openxmlformats.org/officeDocument/2006/relationships/printerSettings" Target="../printerSettings/printerSettings110.bin"/><Relationship Id="rId29" Type="http://schemas.openxmlformats.org/officeDocument/2006/relationships/printerSettings" Target="../printerSettings/printerSettings119.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24" Type="http://schemas.openxmlformats.org/officeDocument/2006/relationships/printerSettings" Target="../printerSettings/printerSettings114.bin"/><Relationship Id="rId5" Type="http://schemas.openxmlformats.org/officeDocument/2006/relationships/printerSettings" Target="../printerSettings/printerSettings95.bin"/><Relationship Id="rId15" Type="http://schemas.openxmlformats.org/officeDocument/2006/relationships/printerSettings" Target="../printerSettings/printerSettings105.bin"/><Relationship Id="rId23" Type="http://schemas.openxmlformats.org/officeDocument/2006/relationships/printerSettings" Target="../printerSettings/printerSettings113.bin"/><Relationship Id="rId28" Type="http://schemas.openxmlformats.org/officeDocument/2006/relationships/printerSettings" Target="../printerSettings/printerSettings118.bin"/><Relationship Id="rId10" Type="http://schemas.openxmlformats.org/officeDocument/2006/relationships/printerSettings" Target="../printerSettings/printerSettings100.bin"/><Relationship Id="rId19" Type="http://schemas.openxmlformats.org/officeDocument/2006/relationships/printerSettings" Target="../printerSettings/printerSettings109.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 Id="rId14" Type="http://schemas.openxmlformats.org/officeDocument/2006/relationships/printerSettings" Target="../printerSettings/printerSettings104.bin"/><Relationship Id="rId22" Type="http://schemas.openxmlformats.org/officeDocument/2006/relationships/printerSettings" Target="../printerSettings/printerSettings112.bin"/><Relationship Id="rId27" Type="http://schemas.openxmlformats.org/officeDocument/2006/relationships/printerSettings" Target="../printerSettings/printerSettings117.bin"/><Relationship Id="rId30" Type="http://schemas.openxmlformats.org/officeDocument/2006/relationships/printerSettings" Target="../printerSettings/printerSettings12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8.bin"/><Relationship Id="rId13" Type="http://schemas.openxmlformats.org/officeDocument/2006/relationships/printerSettings" Target="../printerSettings/printerSettings133.bin"/><Relationship Id="rId18" Type="http://schemas.openxmlformats.org/officeDocument/2006/relationships/printerSettings" Target="../printerSettings/printerSettings138.bin"/><Relationship Id="rId26" Type="http://schemas.openxmlformats.org/officeDocument/2006/relationships/printerSettings" Target="../printerSettings/printerSettings146.bin"/><Relationship Id="rId3" Type="http://schemas.openxmlformats.org/officeDocument/2006/relationships/printerSettings" Target="../printerSettings/printerSettings123.bin"/><Relationship Id="rId21" Type="http://schemas.openxmlformats.org/officeDocument/2006/relationships/printerSettings" Target="../printerSettings/printerSettings141.bin"/><Relationship Id="rId7" Type="http://schemas.openxmlformats.org/officeDocument/2006/relationships/printerSettings" Target="../printerSettings/printerSettings127.bin"/><Relationship Id="rId12" Type="http://schemas.openxmlformats.org/officeDocument/2006/relationships/printerSettings" Target="../printerSettings/printerSettings132.bin"/><Relationship Id="rId17" Type="http://schemas.openxmlformats.org/officeDocument/2006/relationships/printerSettings" Target="../printerSettings/printerSettings137.bin"/><Relationship Id="rId25" Type="http://schemas.openxmlformats.org/officeDocument/2006/relationships/printerSettings" Target="../printerSettings/printerSettings145.bin"/><Relationship Id="rId2" Type="http://schemas.openxmlformats.org/officeDocument/2006/relationships/printerSettings" Target="../printerSettings/printerSettings122.bin"/><Relationship Id="rId16" Type="http://schemas.openxmlformats.org/officeDocument/2006/relationships/printerSettings" Target="../printerSettings/printerSettings136.bin"/><Relationship Id="rId20" Type="http://schemas.openxmlformats.org/officeDocument/2006/relationships/printerSettings" Target="../printerSettings/printerSettings140.bin"/><Relationship Id="rId29" Type="http://schemas.openxmlformats.org/officeDocument/2006/relationships/printerSettings" Target="../printerSettings/printerSettings149.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11" Type="http://schemas.openxmlformats.org/officeDocument/2006/relationships/printerSettings" Target="../printerSettings/printerSettings131.bin"/><Relationship Id="rId24" Type="http://schemas.openxmlformats.org/officeDocument/2006/relationships/printerSettings" Target="../printerSettings/printerSettings144.bin"/><Relationship Id="rId5" Type="http://schemas.openxmlformats.org/officeDocument/2006/relationships/printerSettings" Target="../printerSettings/printerSettings125.bin"/><Relationship Id="rId15" Type="http://schemas.openxmlformats.org/officeDocument/2006/relationships/printerSettings" Target="../printerSettings/printerSettings135.bin"/><Relationship Id="rId23" Type="http://schemas.openxmlformats.org/officeDocument/2006/relationships/printerSettings" Target="../printerSettings/printerSettings143.bin"/><Relationship Id="rId28" Type="http://schemas.openxmlformats.org/officeDocument/2006/relationships/printerSettings" Target="../printerSettings/printerSettings148.bin"/><Relationship Id="rId10" Type="http://schemas.openxmlformats.org/officeDocument/2006/relationships/printerSettings" Target="../printerSettings/printerSettings130.bin"/><Relationship Id="rId19" Type="http://schemas.openxmlformats.org/officeDocument/2006/relationships/printerSettings" Target="../printerSettings/printerSettings139.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 Id="rId14" Type="http://schemas.openxmlformats.org/officeDocument/2006/relationships/printerSettings" Target="../printerSettings/printerSettings134.bin"/><Relationship Id="rId22" Type="http://schemas.openxmlformats.org/officeDocument/2006/relationships/printerSettings" Target="../printerSettings/printerSettings142.bin"/><Relationship Id="rId27" Type="http://schemas.openxmlformats.org/officeDocument/2006/relationships/printerSettings" Target="../printerSettings/printerSettings147.bin"/><Relationship Id="rId30" Type="http://schemas.openxmlformats.org/officeDocument/2006/relationships/printerSettings" Target="../printerSettings/printerSettings150.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26" Type="http://schemas.openxmlformats.org/officeDocument/2006/relationships/printerSettings" Target="../printerSettings/printerSettings176.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5" Type="http://schemas.openxmlformats.org/officeDocument/2006/relationships/printerSettings" Target="../printerSettings/printerSettings175.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29" Type="http://schemas.openxmlformats.org/officeDocument/2006/relationships/printerSettings" Target="../printerSettings/printerSettings179.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24" Type="http://schemas.openxmlformats.org/officeDocument/2006/relationships/printerSettings" Target="../printerSettings/printerSettings174.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23" Type="http://schemas.openxmlformats.org/officeDocument/2006/relationships/printerSettings" Target="../printerSettings/printerSettings173.bin"/><Relationship Id="rId28" Type="http://schemas.openxmlformats.org/officeDocument/2006/relationships/printerSettings" Target="../printerSettings/printerSettings178.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printerSettings" Target="../printerSettings/printerSettings172.bin"/><Relationship Id="rId27" Type="http://schemas.openxmlformats.org/officeDocument/2006/relationships/printerSettings" Target="../printerSettings/printerSettings177.bin"/><Relationship Id="rId30" Type="http://schemas.openxmlformats.org/officeDocument/2006/relationships/printerSettings" Target="../printerSettings/printerSettings18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8.bin"/><Relationship Id="rId13" Type="http://schemas.openxmlformats.org/officeDocument/2006/relationships/printerSettings" Target="../printerSettings/printerSettings193.bin"/><Relationship Id="rId18" Type="http://schemas.openxmlformats.org/officeDocument/2006/relationships/printerSettings" Target="../printerSettings/printerSettings198.bin"/><Relationship Id="rId26" Type="http://schemas.openxmlformats.org/officeDocument/2006/relationships/printerSettings" Target="../printerSettings/printerSettings206.bin"/><Relationship Id="rId3" Type="http://schemas.openxmlformats.org/officeDocument/2006/relationships/printerSettings" Target="../printerSettings/printerSettings183.bin"/><Relationship Id="rId21" Type="http://schemas.openxmlformats.org/officeDocument/2006/relationships/printerSettings" Target="../printerSettings/printerSettings201.bin"/><Relationship Id="rId7" Type="http://schemas.openxmlformats.org/officeDocument/2006/relationships/printerSettings" Target="../printerSettings/printerSettings187.bin"/><Relationship Id="rId12" Type="http://schemas.openxmlformats.org/officeDocument/2006/relationships/printerSettings" Target="../printerSettings/printerSettings192.bin"/><Relationship Id="rId17" Type="http://schemas.openxmlformats.org/officeDocument/2006/relationships/printerSettings" Target="../printerSettings/printerSettings197.bin"/><Relationship Id="rId25" Type="http://schemas.openxmlformats.org/officeDocument/2006/relationships/printerSettings" Target="../printerSettings/printerSettings205.bin"/><Relationship Id="rId2" Type="http://schemas.openxmlformats.org/officeDocument/2006/relationships/printerSettings" Target="../printerSettings/printerSettings182.bin"/><Relationship Id="rId16" Type="http://schemas.openxmlformats.org/officeDocument/2006/relationships/printerSettings" Target="../printerSettings/printerSettings196.bin"/><Relationship Id="rId20" Type="http://schemas.openxmlformats.org/officeDocument/2006/relationships/printerSettings" Target="../printerSettings/printerSettings200.bin"/><Relationship Id="rId29" Type="http://schemas.openxmlformats.org/officeDocument/2006/relationships/printerSettings" Target="../printerSettings/printerSettings209.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11" Type="http://schemas.openxmlformats.org/officeDocument/2006/relationships/printerSettings" Target="../printerSettings/printerSettings191.bin"/><Relationship Id="rId24" Type="http://schemas.openxmlformats.org/officeDocument/2006/relationships/printerSettings" Target="../printerSettings/printerSettings204.bin"/><Relationship Id="rId5" Type="http://schemas.openxmlformats.org/officeDocument/2006/relationships/printerSettings" Target="../printerSettings/printerSettings185.bin"/><Relationship Id="rId15" Type="http://schemas.openxmlformats.org/officeDocument/2006/relationships/printerSettings" Target="../printerSettings/printerSettings195.bin"/><Relationship Id="rId23" Type="http://schemas.openxmlformats.org/officeDocument/2006/relationships/printerSettings" Target="../printerSettings/printerSettings203.bin"/><Relationship Id="rId28" Type="http://schemas.openxmlformats.org/officeDocument/2006/relationships/printerSettings" Target="../printerSettings/printerSettings208.bin"/><Relationship Id="rId10" Type="http://schemas.openxmlformats.org/officeDocument/2006/relationships/printerSettings" Target="../printerSettings/printerSettings190.bin"/><Relationship Id="rId19" Type="http://schemas.openxmlformats.org/officeDocument/2006/relationships/printerSettings" Target="../printerSettings/printerSettings199.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 Id="rId14" Type="http://schemas.openxmlformats.org/officeDocument/2006/relationships/printerSettings" Target="../printerSettings/printerSettings194.bin"/><Relationship Id="rId22" Type="http://schemas.openxmlformats.org/officeDocument/2006/relationships/printerSettings" Target="../printerSettings/printerSettings202.bin"/><Relationship Id="rId27" Type="http://schemas.openxmlformats.org/officeDocument/2006/relationships/printerSettings" Target="../printerSettings/printerSettings207.bin"/><Relationship Id="rId30" Type="http://schemas.openxmlformats.org/officeDocument/2006/relationships/printerSettings" Target="../printerSettings/printerSettings21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printerSettings" Target="../printerSettings/printerSettings223.bin"/><Relationship Id="rId18" Type="http://schemas.openxmlformats.org/officeDocument/2006/relationships/printerSettings" Target="../printerSettings/printerSettings228.bin"/><Relationship Id="rId26" Type="http://schemas.openxmlformats.org/officeDocument/2006/relationships/printerSettings" Target="../printerSettings/printerSettings236.bin"/><Relationship Id="rId3" Type="http://schemas.openxmlformats.org/officeDocument/2006/relationships/printerSettings" Target="../printerSettings/printerSettings213.bin"/><Relationship Id="rId21" Type="http://schemas.openxmlformats.org/officeDocument/2006/relationships/printerSettings" Target="../printerSettings/printerSettings231.bin"/><Relationship Id="rId7" Type="http://schemas.openxmlformats.org/officeDocument/2006/relationships/printerSettings" Target="../printerSettings/printerSettings217.bin"/><Relationship Id="rId12" Type="http://schemas.openxmlformats.org/officeDocument/2006/relationships/printerSettings" Target="../printerSettings/printerSettings222.bin"/><Relationship Id="rId17" Type="http://schemas.openxmlformats.org/officeDocument/2006/relationships/printerSettings" Target="../printerSettings/printerSettings227.bin"/><Relationship Id="rId25" Type="http://schemas.openxmlformats.org/officeDocument/2006/relationships/printerSettings" Target="../printerSettings/printerSettings235.bin"/><Relationship Id="rId2" Type="http://schemas.openxmlformats.org/officeDocument/2006/relationships/printerSettings" Target="../printerSettings/printerSettings212.bin"/><Relationship Id="rId16" Type="http://schemas.openxmlformats.org/officeDocument/2006/relationships/printerSettings" Target="../printerSettings/printerSettings226.bin"/><Relationship Id="rId20" Type="http://schemas.openxmlformats.org/officeDocument/2006/relationships/printerSettings" Target="../printerSettings/printerSettings230.bin"/><Relationship Id="rId29" Type="http://schemas.openxmlformats.org/officeDocument/2006/relationships/printerSettings" Target="../printerSettings/printerSettings239.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printerSettings" Target="../printerSettings/printerSettings221.bin"/><Relationship Id="rId24" Type="http://schemas.openxmlformats.org/officeDocument/2006/relationships/printerSettings" Target="../printerSettings/printerSettings234.bin"/><Relationship Id="rId5" Type="http://schemas.openxmlformats.org/officeDocument/2006/relationships/printerSettings" Target="../printerSettings/printerSettings215.bin"/><Relationship Id="rId15" Type="http://schemas.openxmlformats.org/officeDocument/2006/relationships/printerSettings" Target="../printerSettings/printerSettings225.bin"/><Relationship Id="rId23" Type="http://schemas.openxmlformats.org/officeDocument/2006/relationships/printerSettings" Target="../printerSettings/printerSettings233.bin"/><Relationship Id="rId28" Type="http://schemas.openxmlformats.org/officeDocument/2006/relationships/printerSettings" Target="../printerSettings/printerSettings238.bin"/><Relationship Id="rId10" Type="http://schemas.openxmlformats.org/officeDocument/2006/relationships/printerSettings" Target="../printerSettings/printerSettings220.bin"/><Relationship Id="rId19" Type="http://schemas.openxmlformats.org/officeDocument/2006/relationships/printerSettings" Target="../printerSettings/printerSettings229.bin"/><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 Id="rId14" Type="http://schemas.openxmlformats.org/officeDocument/2006/relationships/printerSettings" Target="../printerSettings/printerSettings224.bin"/><Relationship Id="rId22" Type="http://schemas.openxmlformats.org/officeDocument/2006/relationships/printerSettings" Target="../printerSettings/printerSettings232.bin"/><Relationship Id="rId27" Type="http://schemas.openxmlformats.org/officeDocument/2006/relationships/printerSettings" Target="../printerSettings/printerSettings237.bin"/><Relationship Id="rId30" Type="http://schemas.openxmlformats.org/officeDocument/2006/relationships/printerSettings" Target="../printerSettings/printerSettings24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48.bin"/><Relationship Id="rId13" Type="http://schemas.openxmlformats.org/officeDocument/2006/relationships/printerSettings" Target="../printerSettings/printerSettings253.bin"/><Relationship Id="rId18" Type="http://schemas.openxmlformats.org/officeDocument/2006/relationships/printerSettings" Target="../printerSettings/printerSettings258.bin"/><Relationship Id="rId26" Type="http://schemas.openxmlformats.org/officeDocument/2006/relationships/printerSettings" Target="../printerSettings/printerSettings266.bin"/><Relationship Id="rId3" Type="http://schemas.openxmlformats.org/officeDocument/2006/relationships/printerSettings" Target="../printerSettings/printerSettings243.bin"/><Relationship Id="rId21" Type="http://schemas.openxmlformats.org/officeDocument/2006/relationships/printerSettings" Target="../printerSettings/printerSettings261.bin"/><Relationship Id="rId7" Type="http://schemas.openxmlformats.org/officeDocument/2006/relationships/printerSettings" Target="../printerSettings/printerSettings247.bin"/><Relationship Id="rId12" Type="http://schemas.openxmlformats.org/officeDocument/2006/relationships/printerSettings" Target="../printerSettings/printerSettings252.bin"/><Relationship Id="rId17" Type="http://schemas.openxmlformats.org/officeDocument/2006/relationships/printerSettings" Target="../printerSettings/printerSettings257.bin"/><Relationship Id="rId25" Type="http://schemas.openxmlformats.org/officeDocument/2006/relationships/printerSettings" Target="../printerSettings/printerSettings265.bin"/><Relationship Id="rId2" Type="http://schemas.openxmlformats.org/officeDocument/2006/relationships/printerSettings" Target="../printerSettings/printerSettings242.bin"/><Relationship Id="rId16" Type="http://schemas.openxmlformats.org/officeDocument/2006/relationships/printerSettings" Target="../printerSettings/printerSettings256.bin"/><Relationship Id="rId20" Type="http://schemas.openxmlformats.org/officeDocument/2006/relationships/printerSettings" Target="../printerSettings/printerSettings260.bin"/><Relationship Id="rId29" Type="http://schemas.openxmlformats.org/officeDocument/2006/relationships/printerSettings" Target="../printerSettings/printerSettings269.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24" Type="http://schemas.openxmlformats.org/officeDocument/2006/relationships/printerSettings" Target="../printerSettings/printerSettings264.bin"/><Relationship Id="rId5" Type="http://schemas.openxmlformats.org/officeDocument/2006/relationships/printerSettings" Target="../printerSettings/printerSettings245.bin"/><Relationship Id="rId15" Type="http://schemas.openxmlformats.org/officeDocument/2006/relationships/printerSettings" Target="../printerSettings/printerSettings255.bin"/><Relationship Id="rId23" Type="http://schemas.openxmlformats.org/officeDocument/2006/relationships/printerSettings" Target="../printerSettings/printerSettings263.bin"/><Relationship Id="rId28" Type="http://schemas.openxmlformats.org/officeDocument/2006/relationships/printerSettings" Target="../printerSettings/printerSettings268.bin"/><Relationship Id="rId10" Type="http://schemas.openxmlformats.org/officeDocument/2006/relationships/printerSettings" Target="../printerSettings/printerSettings250.bin"/><Relationship Id="rId19" Type="http://schemas.openxmlformats.org/officeDocument/2006/relationships/printerSettings" Target="../printerSettings/printerSettings259.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 Id="rId14" Type="http://schemas.openxmlformats.org/officeDocument/2006/relationships/printerSettings" Target="../printerSettings/printerSettings254.bin"/><Relationship Id="rId22" Type="http://schemas.openxmlformats.org/officeDocument/2006/relationships/printerSettings" Target="../printerSettings/printerSettings262.bin"/><Relationship Id="rId27" Type="http://schemas.openxmlformats.org/officeDocument/2006/relationships/printerSettings" Target="../printerSettings/printerSettings267.bin"/><Relationship Id="rId30" Type="http://schemas.openxmlformats.org/officeDocument/2006/relationships/printerSettings" Target="../printerSettings/printerSettings270.bin"/></Relationships>
</file>

<file path=xl/worksheets/sheet1.xml><?xml version="1.0" encoding="utf-8"?>
<worksheet xmlns="http://schemas.openxmlformats.org/spreadsheetml/2006/main" xmlns:r="http://schemas.openxmlformats.org/officeDocument/2006/relationships">
  <dimension ref="A1:AF111"/>
  <sheetViews>
    <sheetView tabSelected="1" zoomScale="70" zoomScaleNormal="80" workbookViewId="0">
      <pane xSplit="1" topLeftCell="B1" activePane="topRight" state="frozen"/>
      <selection pane="topRight" activeCell="D28" sqref="D28"/>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29" width="16.140625" style="139" bestFit="1" customWidth="1"/>
    <col min="30" max="30" width="15.42578125" style="140" customWidth="1"/>
    <col min="31" max="31" width="6.42578125" style="139" customWidth="1"/>
    <col min="32" max="32" width="15.42578125" style="139" customWidth="1"/>
    <col min="33" max="16384" width="9.140625" style="139"/>
  </cols>
  <sheetData>
    <row r="1" spans="1:31">
      <c r="A1" s="136" t="s">
        <v>3</v>
      </c>
      <c r="B1" s="137" t="s">
        <v>117</v>
      </c>
      <c r="C1" s="138"/>
      <c r="D1" s="325" t="s">
        <v>23</v>
      </c>
      <c r="E1" s="325"/>
      <c r="F1" s="325"/>
    </row>
    <row r="2" spans="1:31">
      <c r="A2" s="136" t="s">
        <v>4</v>
      </c>
      <c r="B2" s="137" t="s">
        <v>118</v>
      </c>
      <c r="C2" s="138"/>
      <c r="E2" s="142"/>
      <c r="F2" s="143">
        <v>2012</v>
      </c>
      <c r="G2" s="143">
        <v>2013</v>
      </c>
      <c r="H2" s="143">
        <v>2014</v>
      </c>
      <c r="I2" s="143">
        <v>2015</v>
      </c>
    </row>
    <row r="3" spans="1:31">
      <c r="A3" s="136" t="s">
        <v>5</v>
      </c>
      <c r="B3" s="144" t="s">
        <v>98</v>
      </c>
      <c r="C3" s="145"/>
      <c r="E3" s="146" t="s">
        <v>181</v>
      </c>
      <c r="F3" s="147">
        <v>8798</v>
      </c>
      <c r="G3" s="147">
        <v>14870</v>
      </c>
      <c r="H3" s="147">
        <v>19703</v>
      </c>
      <c r="I3" s="147">
        <v>18588</v>
      </c>
    </row>
    <row r="4" spans="1:31">
      <c r="A4" s="136" t="s">
        <v>7</v>
      </c>
      <c r="B4" s="148">
        <v>41260</v>
      </c>
      <c r="C4" s="149"/>
      <c r="E4" s="146" t="s">
        <v>62</v>
      </c>
      <c r="F4" s="150">
        <v>12513360</v>
      </c>
      <c r="G4" s="150">
        <v>17884891</v>
      </c>
      <c r="H4" s="150">
        <v>22160190</v>
      </c>
      <c r="I4" s="150">
        <v>21173583</v>
      </c>
      <c r="J4" s="151"/>
      <c r="K4" s="151"/>
      <c r="L4" s="151"/>
      <c r="M4" s="151"/>
      <c r="N4" s="151"/>
      <c r="O4" s="151"/>
      <c r="P4" s="151"/>
      <c r="Q4" s="151"/>
      <c r="R4" s="151"/>
      <c r="S4" s="151"/>
      <c r="T4" s="151"/>
      <c r="U4" s="151"/>
      <c r="V4" s="151"/>
      <c r="W4" s="151"/>
      <c r="X4" s="151"/>
      <c r="Y4" s="151"/>
      <c r="Z4" s="151"/>
      <c r="AA4" s="151"/>
      <c r="AB4" s="151"/>
      <c r="AC4" s="151"/>
      <c r="AD4" s="152"/>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152"/>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152"/>
    </row>
    <row r="7" spans="1:31">
      <c r="A7" s="136" t="s">
        <v>2</v>
      </c>
      <c r="B7" s="159">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152"/>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796.07236499999999</v>
      </c>
      <c r="E11" s="175" t="s">
        <v>24</v>
      </c>
      <c r="F11" s="176">
        <v>1.8</v>
      </c>
      <c r="G11" s="176">
        <v>47.88000000000001</v>
      </c>
      <c r="H11" s="176">
        <v>164.52</v>
      </c>
      <c r="I11" s="176">
        <v>323.27729999999997</v>
      </c>
      <c r="J11" s="176">
        <v>596.16269999999986</v>
      </c>
      <c r="K11" s="176">
        <v>375.0273000000002</v>
      </c>
      <c r="L11" s="176">
        <v>902.88270000000011</v>
      </c>
      <c r="M11" s="176">
        <v>756.88799999999992</v>
      </c>
      <c r="N11" s="176">
        <v>829.52792399999998</v>
      </c>
      <c r="O11" s="176">
        <v>1072.0094759999993</v>
      </c>
      <c r="P11" s="176">
        <v>847.4844060000014</v>
      </c>
      <c r="Q11" s="176">
        <v>1293.5051999999987</v>
      </c>
      <c r="R11" s="235">
        <v>1024.0349940000006</v>
      </c>
      <c r="S11" s="288">
        <v>1113.1263899999994</v>
      </c>
      <c r="T11" s="235">
        <v>840.77361000000019</v>
      </c>
      <c r="U11" s="235">
        <v>999.27000000000044</v>
      </c>
      <c r="V11" s="235">
        <v>873.63000000000102</v>
      </c>
      <c r="W11" s="235">
        <v>826.19999999999891</v>
      </c>
      <c r="X11" s="235">
        <v>780.30000000000109</v>
      </c>
      <c r="Y11" s="235">
        <v>955.79999999999927</v>
      </c>
      <c r="Z11" s="235">
        <v>1001.8547999999992</v>
      </c>
      <c r="AA11" s="235">
        <v>1094.3829000000005</v>
      </c>
      <c r="AB11" s="235">
        <v>796.07236499999999</v>
      </c>
      <c r="AC11" s="235"/>
      <c r="AD11" s="177">
        <f>SUM(F11:AC11)</f>
        <v>17516.410065</v>
      </c>
      <c r="AE11" s="141">
        <v>4</v>
      </c>
    </row>
    <row r="12" spans="1:31">
      <c r="A12" s="173" t="s">
        <v>97</v>
      </c>
      <c r="B12" s="178">
        <f>HLOOKUP($B$7,$F$8:$AC$75,AE12,FALSE)</f>
        <v>6.2999999999999945E-2</v>
      </c>
      <c r="E12" s="175" t="s">
        <v>24</v>
      </c>
      <c r="F12" s="179">
        <v>4.1999999999999997E-3</v>
      </c>
      <c r="G12" s="179">
        <v>0</v>
      </c>
      <c r="H12" s="179">
        <v>4.0799999999999996E-2</v>
      </c>
      <c r="I12" s="179">
        <v>5.0000000000000044E-3</v>
      </c>
      <c r="J12" s="179">
        <v>3.9999999999999994E-2</v>
      </c>
      <c r="K12" s="179">
        <v>4.6000000000000013E-2</v>
      </c>
      <c r="L12" s="179">
        <v>5.7899999999999979E-2</v>
      </c>
      <c r="M12" s="179">
        <v>7.9700000000000021E-2</v>
      </c>
      <c r="N12" s="179">
        <v>4.6399999999999997E-2</v>
      </c>
      <c r="O12" s="179">
        <v>1.0000000000000009E-2</v>
      </c>
      <c r="P12" s="179">
        <v>0.13999999999999996</v>
      </c>
      <c r="Q12" s="179">
        <v>3.9000000000000035E-2</v>
      </c>
      <c r="R12" s="179">
        <v>7.6500000000000123E-2</v>
      </c>
      <c r="S12" s="236">
        <v>7.8299999999999925E-2</v>
      </c>
      <c r="T12" s="236">
        <v>6.3900000000000068E-2</v>
      </c>
      <c r="U12" s="236">
        <v>6.4799999999999969E-2</v>
      </c>
      <c r="V12" s="236">
        <v>5.3999999999999937E-2</v>
      </c>
      <c r="W12" s="236">
        <v>9.9000000000000088E-2</v>
      </c>
      <c r="X12" s="236">
        <v>3.960000000000008E-2</v>
      </c>
      <c r="Y12" s="236">
        <v>9.4500000000000028E-2</v>
      </c>
      <c r="Z12" s="236">
        <v>7.2899999999999965E-2</v>
      </c>
      <c r="AA12" s="236">
        <v>0.16199999999999992</v>
      </c>
      <c r="AB12" s="236">
        <v>6.2999999999999945E-2</v>
      </c>
      <c r="AC12" s="236"/>
      <c r="AD12" s="180">
        <f>SUM(F12:AC12)</f>
        <v>1.3774999999999999</v>
      </c>
      <c r="AE12" s="141">
        <v>5</v>
      </c>
    </row>
    <row r="13" spans="1:31">
      <c r="A13" s="173" t="s">
        <v>21</v>
      </c>
      <c r="B13" s="174">
        <f>HLOOKUP($B$7,$F$8:$AC$75,AE13,FALSE)</f>
        <v>-495.90000000000055</v>
      </c>
      <c r="E13" s="175" t="s">
        <v>24</v>
      </c>
      <c r="F13" s="176">
        <v>0</v>
      </c>
      <c r="G13" s="176">
        <v>0</v>
      </c>
      <c r="H13" s="176">
        <v>0</v>
      </c>
      <c r="I13" s="176">
        <v>-98.100000000000009</v>
      </c>
      <c r="J13" s="176">
        <v>-67.14</v>
      </c>
      <c r="K13" s="176">
        <v>-147.95999999999998</v>
      </c>
      <c r="L13" s="176">
        <v>-254.44800000000004</v>
      </c>
      <c r="M13" s="176">
        <v>-485.35199999999998</v>
      </c>
      <c r="N13" s="176">
        <v>-351</v>
      </c>
      <c r="O13" s="176">
        <v>15.299999999999955</v>
      </c>
      <c r="P13" s="176">
        <v>0</v>
      </c>
      <c r="Q13" s="176">
        <v>135</v>
      </c>
      <c r="R13" s="235">
        <v>-1466.1000000000001</v>
      </c>
      <c r="S13" s="235">
        <v>272.70000000000027</v>
      </c>
      <c r="T13" s="235">
        <v>-1466.1000000000004</v>
      </c>
      <c r="U13" s="235"/>
      <c r="V13" s="235">
        <v>-361.79999999999973</v>
      </c>
      <c r="W13" s="235">
        <v>371.69999999999982</v>
      </c>
      <c r="X13" s="235">
        <v>-1676.6999999999998</v>
      </c>
      <c r="Y13" s="235"/>
      <c r="Z13" s="235"/>
      <c r="AA13" s="235">
        <v>-900</v>
      </c>
      <c r="AB13" s="235">
        <v>-495.90000000000055</v>
      </c>
      <c r="AC13" s="235"/>
      <c r="AD13" s="177">
        <f>SUM(F13:AC13)</f>
        <v>-6975.9000000000005</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14870</v>
      </c>
      <c r="E15" s="142"/>
      <c r="F15" s="177">
        <f>$F$3</f>
        <v>8798</v>
      </c>
      <c r="G15" s="177">
        <f>$F$3</f>
        <v>8798</v>
      </c>
      <c r="H15" s="177">
        <f t="shared" ref="H15:Q15" si="0">$F$3</f>
        <v>8798</v>
      </c>
      <c r="I15" s="177">
        <f t="shared" si="0"/>
        <v>8798</v>
      </c>
      <c r="J15" s="177">
        <f t="shared" si="0"/>
        <v>8798</v>
      </c>
      <c r="K15" s="177">
        <f t="shared" si="0"/>
        <v>8798</v>
      </c>
      <c r="L15" s="177">
        <f t="shared" si="0"/>
        <v>8798</v>
      </c>
      <c r="M15" s="177">
        <f t="shared" si="0"/>
        <v>8798</v>
      </c>
      <c r="N15" s="177">
        <f t="shared" si="0"/>
        <v>8798</v>
      </c>
      <c r="O15" s="177">
        <f t="shared" si="0"/>
        <v>8798</v>
      </c>
      <c r="P15" s="177">
        <f t="shared" si="0"/>
        <v>8798</v>
      </c>
      <c r="Q15" s="177">
        <f t="shared" si="0"/>
        <v>8798</v>
      </c>
      <c r="R15" s="177">
        <f>$G$3</f>
        <v>14870</v>
      </c>
      <c r="S15" s="177">
        <f t="shared" ref="S15:AC15" si="1">$G$3</f>
        <v>14870</v>
      </c>
      <c r="T15" s="177">
        <f t="shared" si="1"/>
        <v>14870</v>
      </c>
      <c r="U15" s="177">
        <f t="shared" si="1"/>
        <v>14870</v>
      </c>
      <c r="V15" s="177">
        <f t="shared" si="1"/>
        <v>14870</v>
      </c>
      <c r="W15" s="177">
        <f t="shared" si="1"/>
        <v>14870</v>
      </c>
      <c r="X15" s="177">
        <f t="shared" si="1"/>
        <v>14870</v>
      </c>
      <c r="Y15" s="177">
        <f t="shared" si="1"/>
        <v>14870</v>
      </c>
      <c r="Z15" s="177">
        <f t="shared" si="1"/>
        <v>14870</v>
      </c>
      <c r="AA15" s="177">
        <f t="shared" si="1"/>
        <v>14870</v>
      </c>
      <c r="AB15" s="177">
        <f t="shared" si="1"/>
        <v>14870</v>
      </c>
      <c r="AC15" s="177">
        <f t="shared" si="1"/>
        <v>14870</v>
      </c>
      <c r="AD15" s="172"/>
      <c r="AE15" s="141">
        <v>8</v>
      </c>
    </row>
    <row r="16" spans="1:31">
      <c r="A16" s="136" t="s">
        <v>77</v>
      </c>
      <c r="B16" s="181">
        <f>HLOOKUP($B$7,$F$8:$AC$75,AE16,FALSE)</f>
        <v>13630.833333333332</v>
      </c>
      <c r="E16" s="142"/>
      <c r="F16" s="177">
        <f>F15*(F9/12)</f>
        <v>733.16666666666663</v>
      </c>
      <c r="G16" s="177">
        <f t="shared" ref="G16:Q16" si="2">G15*(G9/12)</f>
        <v>1466.3333333333333</v>
      </c>
      <c r="H16" s="177">
        <f t="shared" si="2"/>
        <v>2199.5</v>
      </c>
      <c r="I16" s="177">
        <f t="shared" si="2"/>
        <v>2932.6666666666665</v>
      </c>
      <c r="J16" s="177">
        <f t="shared" si="2"/>
        <v>3665.8333333333335</v>
      </c>
      <c r="K16" s="177">
        <f t="shared" si="2"/>
        <v>4399</v>
      </c>
      <c r="L16" s="177">
        <f t="shared" si="2"/>
        <v>5132.166666666667</v>
      </c>
      <c r="M16" s="177">
        <f t="shared" si="2"/>
        <v>5865.333333333333</v>
      </c>
      <c r="N16" s="177">
        <f t="shared" si="2"/>
        <v>6598.5</v>
      </c>
      <c r="O16" s="177">
        <f t="shared" si="2"/>
        <v>7331.666666666667</v>
      </c>
      <c r="P16" s="177">
        <f t="shared" si="2"/>
        <v>8064.833333333333</v>
      </c>
      <c r="Q16" s="177">
        <f t="shared" si="2"/>
        <v>8798</v>
      </c>
      <c r="R16" s="177">
        <f>R15*(R9/12)</f>
        <v>1239.1666666666665</v>
      </c>
      <c r="S16" s="177">
        <f t="shared" ref="S16:AC16" si="3">S15*(S9/12)</f>
        <v>2478.333333333333</v>
      </c>
      <c r="T16" s="177">
        <f t="shared" si="3"/>
        <v>3717.5</v>
      </c>
      <c r="U16" s="177">
        <f t="shared" si="3"/>
        <v>4956.6666666666661</v>
      </c>
      <c r="V16" s="177">
        <f t="shared" si="3"/>
        <v>6195.8333333333339</v>
      </c>
      <c r="W16" s="177">
        <f t="shared" si="3"/>
        <v>7435</v>
      </c>
      <c r="X16" s="177">
        <f t="shared" si="3"/>
        <v>8674.1666666666679</v>
      </c>
      <c r="Y16" s="177">
        <f t="shared" si="3"/>
        <v>9913.3333333333321</v>
      </c>
      <c r="Z16" s="177">
        <f t="shared" si="3"/>
        <v>11152.5</v>
      </c>
      <c r="AA16" s="177">
        <f t="shared" si="3"/>
        <v>12391.666666666668</v>
      </c>
      <c r="AB16" s="177">
        <f t="shared" si="3"/>
        <v>13630.833333333332</v>
      </c>
      <c r="AC16" s="177">
        <f t="shared" si="3"/>
        <v>14870</v>
      </c>
      <c r="AD16" s="172"/>
      <c r="AE16" s="141">
        <v>9</v>
      </c>
    </row>
    <row r="17" spans="1:31">
      <c r="A17" s="182" t="s">
        <v>70</v>
      </c>
      <c r="B17" s="174">
        <f>HLOOKUP($B$7,$F$8:$AC$75,AE17,FALSE)</f>
        <v>10305.445059000001</v>
      </c>
      <c r="E17" s="142"/>
      <c r="F17" s="183">
        <f>F11</f>
        <v>1.8</v>
      </c>
      <c r="G17" s="183">
        <f>F17+G11</f>
        <v>49.680000000000007</v>
      </c>
      <c r="H17" s="183">
        <f t="shared" ref="H17:Q17" si="4">G17+H11</f>
        <v>214.20000000000002</v>
      </c>
      <c r="I17" s="183">
        <f t="shared" si="4"/>
        <v>537.47730000000001</v>
      </c>
      <c r="J17" s="183">
        <f t="shared" si="4"/>
        <v>1133.6399999999999</v>
      </c>
      <c r="K17" s="183">
        <f t="shared" si="4"/>
        <v>1508.6673000000001</v>
      </c>
      <c r="L17" s="183">
        <f t="shared" si="4"/>
        <v>2411.5500000000002</v>
      </c>
      <c r="M17" s="183">
        <f t="shared" si="4"/>
        <v>3168.4380000000001</v>
      </c>
      <c r="N17" s="183">
        <f t="shared" si="4"/>
        <v>3997.9659240000001</v>
      </c>
      <c r="O17" s="183">
        <f t="shared" si="4"/>
        <v>5069.9753999999994</v>
      </c>
      <c r="P17" s="183">
        <f t="shared" si="4"/>
        <v>5917.4598060000008</v>
      </c>
      <c r="Q17" s="183">
        <f t="shared" si="4"/>
        <v>7210.9650059999994</v>
      </c>
      <c r="R17" s="183">
        <f>R11</f>
        <v>1024.0349940000006</v>
      </c>
      <c r="S17" s="183">
        <f>R17+S11</f>
        <v>2137.161384</v>
      </c>
      <c r="T17" s="183">
        <f>S17+T11</f>
        <v>2977.9349940000002</v>
      </c>
      <c r="U17" s="183">
        <f t="shared" ref="U17:AC17" si="5">T17+U11</f>
        <v>3977.2049940000006</v>
      </c>
      <c r="V17" s="183">
        <f t="shared" si="5"/>
        <v>4850.8349940000016</v>
      </c>
      <c r="W17" s="183">
        <f t="shared" si="5"/>
        <v>5677.0349940000006</v>
      </c>
      <c r="X17" s="183">
        <f t="shared" si="5"/>
        <v>6457.3349940000016</v>
      </c>
      <c r="Y17" s="183">
        <f t="shared" si="5"/>
        <v>7413.1349940000009</v>
      </c>
      <c r="Z17" s="183">
        <f t="shared" si="5"/>
        <v>8414.989794000001</v>
      </c>
      <c r="AA17" s="183">
        <f t="shared" si="5"/>
        <v>9509.3726940000015</v>
      </c>
      <c r="AB17" s="183">
        <f t="shared" si="5"/>
        <v>10305.445059000001</v>
      </c>
      <c r="AC17" s="183">
        <f t="shared" si="5"/>
        <v>10305.445059000001</v>
      </c>
      <c r="AD17" s="184"/>
      <c r="AE17" s="141">
        <v>10</v>
      </c>
    </row>
    <row r="18" spans="1:31">
      <c r="A18" s="182" t="s">
        <v>12</v>
      </c>
      <c r="B18" s="174">
        <f>HLOOKUP($B$7,$F$8:$AC$75,AE18,FALSE)</f>
        <v>5613.3</v>
      </c>
      <c r="E18" s="175" t="s">
        <v>111</v>
      </c>
      <c r="F18" s="176">
        <v>0</v>
      </c>
      <c r="G18" s="176">
        <v>0</v>
      </c>
      <c r="H18" s="176">
        <v>0</v>
      </c>
      <c r="I18" s="176">
        <v>0</v>
      </c>
      <c r="J18" s="176">
        <v>0</v>
      </c>
      <c r="K18" s="176">
        <v>95.3613</v>
      </c>
      <c r="L18" s="176">
        <v>99</v>
      </c>
      <c r="M18" s="176">
        <v>211.5</v>
      </c>
      <c r="N18" s="176">
        <v>211.5</v>
      </c>
      <c r="O18" s="176">
        <v>3456</v>
      </c>
      <c r="P18" s="176">
        <v>3554</v>
      </c>
      <c r="Q18" s="176">
        <v>3034.8</v>
      </c>
      <c r="R18" s="235">
        <v>3105.9</v>
      </c>
      <c r="S18" s="287">
        <v>3195.9</v>
      </c>
      <c r="T18" s="235">
        <v>3009.6</v>
      </c>
      <c r="U18" s="235">
        <v>3046.5</v>
      </c>
      <c r="V18" s="235">
        <v>3046.5</v>
      </c>
      <c r="W18" s="235">
        <v>3240</v>
      </c>
      <c r="X18" s="235">
        <v>3114.9</v>
      </c>
      <c r="Y18" s="235">
        <v>3141.9</v>
      </c>
      <c r="Z18" s="235">
        <v>3291.3</v>
      </c>
      <c r="AA18" s="235">
        <v>4950</v>
      </c>
      <c r="AB18" s="235">
        <v>5613.3</v>
      </c>
      <c r="AC18" s="235"/>
      <c r="AD18" s="184"/>
      <c r="AE18" s="141">
        <v>11</v>
      </c>
    </row>
    <row r="19" spans="1:31">
      <c r="A19" s="185" t="s">
        <v>39</v>
      </c>
      <c r="B19" s="186">
        <f>HLOOKUP($B$7,$F$8:$AC$75,AE19,FALSE)</f>
        <v>15918.745059000001</v>
      </c>
      <c r="C19" s="187"/>
      <c r="D19" s="187"/>
      <c r="E19" s="187"/>
      <c r="F19" s="188">
        <f>F17+F18</f>
        <v>1.8</v>
      </c>
      <c r="G19" s="188">
        <f t="shared" ref="G19:Q19" si="6">G17+G18</f>
        <v>49.680000000000007</v>
      </c>
      <c r="H19" s="188">
        <f t="shared" si="6"/>
        <v>214.20000000000002</v>
      </c>
      <c r="I19" s="188">
        <f t="shared" si="6"/>
        <v>537.47730000000001</v>
      </c>
      <c r="J19" s="188">
        <f t="shared" si="6"/>
        <v>1133.6399999999999</v>
      </c>
      <c r="K19" s="188">
        <f t="shared" si="6"/>
        <v>1604.0286000000001</v>
      </c>
      <c r="L19" s="188">
        <f t="shared" si="6"/>
        <v>2510.5500000000002</v>
      </c>
      <c r="M19" s="188">
        <f t="shared" si="6"/>
        <v>3379.9380000000001</v>
      </c>
      <c r="N19" s="188">
        <f t="shared" si="6"/>
        <v>4209.4659240000001</v>
      </c>
      <c r="O19" s="188">
        <f t="shared" si="6"/>
        <v>8525.9753999999994</v>
      </c>
      <c r="P19" s="188">
        <f t="shared" si="6"/>
        <v>9471.4598060000008</v>
      </c>
      <c r="Q19" s="188">
        <f t="shared" si="6"/>
        <v>10245.765006</v>
      </c>
      <c r="R19" s="188">
        <f>R17+R18</f>
        <v>4129.9349940000011</v>
      </c>
      <c r="S19" s="188">
        <f t="shared" ref="S19:AC19" si="7">S17+S18</f>
        <v>5333.0613840000005</v>
      </c>
      <c r="T19" s="188">
        <f t="shared" si="7"/>
        <v>5987.5349939999996</v>
      </c>
      <c r="U19" s="188">
        <f t="shared" si="7"/>
        <v>7023.7049940000006</v>
      </c>
      <c r="V19" s="188">
        <f t="shared" si="7"/>
        <v>7897.3349940000016</v>
      </c>
      <c r="W19" s="188">
        <f t="shared" si="7"/>
        <v>8917.0349940000015</v>
      </c>
      <c r="X19" s="188">
        <f t="shared" si="7"/>
        <v>9572.2349940000022</v>
      </c>
      <c r="Y19" s="188">
        <f t="shared" si="7"/>
        <v>10555.034994000001</v>
      </c>
      <c r="Z19" s="188">
        <f t="shared" si="7"/>
        <v>11706.289794</v>
      </c>
      <c r="AA19" s="188">
        <f t="shared" si="7"/>
        <v>14459.372694000002</v>
      </c>
      <c r="AB19" s="188">
        <f t="shared" si="7"/>
        <v>15918.745059000001</v>
      </c>
      <c r="AC19" s="188">
        <f t="shared" si="7"/>
        <v>10305.445059000001</v>
      </c>
      <c r="AD19" s="172"/>
      <c r="AE19" s="141">
        <v>12</v>
      </c>
    </row>
    <row r="20" spans="1:31">
      <c r="A20" s="182" t="s">
        <v>106</v>
      </c>
      <c r="B20" s="189">
        <f>IFERROR(HLOOKUP($B$7,$F$8:$AC$75,AE20,FALSE),"-  ")</f>
        <v>0.69303598244788178</v>
      </c>
      <c r="F20" s="189">
        <f>IFERROR(F17/F15,"-  ")</f>
        <v>2.045919527165265E-4</v>
      </c>
      <c r="G20" s="189">
        <f t="shared" ref="G20:Q20" si="8">IFERROR(G17/G15,"-  ")</f>
        <v>5.646737894976132E-3</v>
      </c>
      <c r="H20" s="189">
        <f t="shared" si="8"/>
        <v>2.4346442373266653E-2</v>
      </c>
      <c r="I20" s="189">
        <f t="shared" si="8"/>
        <v>6.1090850193225736E-2</v>
      </c>
      <c r="J20" s="189">
        <f t="shared" si="8"/>
        <v>0.12885201182086836</v>
      </c>
      <c r="K20" s="189">
        <f t="shared" si="8"/>
        <v>0.17147843828142761</v>
      </c>
      <c r="L20" s="189">
        <f t="shared" si="8"/>
        <v>0.2741020686519664</v>
      </c>
      <c r="M20" s="189">
        <f t="shared" si="8"/>
        <v>0.36013162082291433</v>
      </c>
      <c r="N20" s="189">
        <f t="shared" si="8"/>
        <v>0.45441758626960677</v>
      </c>
      <c r="O20" s="189">
        <f t="shared" si="8"/>
        <v>0.57626453739486239</v>
      </c>
      <c r="P20" s="189">
        <f t="shared" si="8"/>
        <v>0.67259147601727676</v>
      </c>
      <c r="Q20" s="189">
        <f t="shared" si="8"/>
        <v>0.81961411752671054</v>
      </c>
      <c r="R20" s="189">
        <f>IFERROR(R17/R15,"-  ")</f>
        <v>6.8865836852723641E-2</v>
      </c>
      <c r="S20" s="189">
        <f t="shared" ref="S20:AC20" si="9">IFERROR(S17/S15,"-  ")</f>
        <v>0.14372302515131136</v>
      </c>
      <c r="T20" s="189">
        <f t="shared" si="9"/>
        <v>0.20026462636180231</v>
      </c>
      <c r="U20" s="189">
        <f t="shared" si="9"/>
        <v>0.26746502985877613</v>
      </c>
      <c r="V20" s="189">
        <f t="shared" si="9"/>
        <v>0.32621620672494966</v>
      </c>
      <c r="W20" s="189">
        <f t="shared" si="9"/>
        <v>0.38177774001344994</v>
      </c>
      <c r="X20" s="189">
        <f t="shared" si="9"/>
        <v>0.43425252145258919</v>
      </c>
      <c r="Y20" s="189">
        <f t="shared" si="9"/>
        <v>0.49852958937457975</v>
      </c>
      <c r="Z20" s="189">
        <f t="shared" si="9"/>
        <v>0.56590381936785483</v>
      </c>
      <c r="AA20" s="189">
        <f t="shared" si="9"/>
        <v>0.63950051741761949</v>
      </c>
      <c r="AB20" s="189">
        <f t="shared" si="9"/>
        <v>0.69303598244788178</v>
      </c>
      <c r="AC20" s="189">
        <f t="shared" si="9"/>
        <v>0.69303598244788178</v>
      </c>
      <c r="AD20" s="190"/>
      <c r="AE20" s="141">
        <v>13</v>
      </c>
    </row>
    <row r="21" spans="1:31">
      <c r="A21" s="182" t="s">
        <v>107</v>
      </c>
      <c r="B21" s="189">
        <f>IFERROR(HLOOKUP($B$7,$F$8:$AC$75,AE21,FALSE),"-  ")</f>
        <v>1.0705275762609281</v>
      </c>
      <c r="F21" s="189">
        <f>IFERROR(F19/F15,"-  ")</f>
        <v>2.045919527165265E-4</v>
      </c>
      <c r="G21" s="189">
        <f t="shared" ref="G21:Q21" si="10">IFERROR(G19/G15,"-  ")</f>
        <v>5.646737894976132E-3</v>
      </c>
      <c r="H21" s="189">
        <f t="shared" si="10"/>
        <v>2.4346442373266653E-2</v>
      </c>
      <c r="I21" s="189">
        <f t="shared" si="10"/>
        <v>6.1090850193225736E-2</v>
      </c>
      <c r="J21" s="189">
        <f t="shared" si="10"/>
        <v>0.12885201182086836</v>
      </c>
      <c r="K21" s="189">
        <f t="shared" si="10"/>
        <v>0.18231741304842011</v>
      </c>
      <c r="L21" s="189">
        <f t="shared" si="10"/>
        <v>0.28535462605137535</v>
      </c>
      <c r="M21" s="189">
        <f t="shared" si="10"/>
        <v>0.38417117526710615</v>
      </c>
      <c r="N21" s="189">
        <f t="shared" si="10"/>
        <v>0.47845714071379858</v>
      </c>
      <c r="O21" s="189">
        <f t="shared" si="10"/>
        <v>0.96908108661059322</v>
      </c>
      <c r="P21" s="189">
        <f t="shared" si="10"/>
        <v>1.0765469204364628</v>
      </c>
      <c r="Q21" s="189">
        <f t="shared" si="10"/>
        <v>1.1645561498067742</v>
      </c>
      <c r="R21" s="189">
        <f>IFERROR(R19/R15,"-  ")</f>
        <v>0.27773604532616014</v>
      </c>
      <c r="S21" s="189">
        <f t="shared" ref="S21:AC21" si="11">IFERROR(S19/S15,"-  ")</f>
        <v>0.3586456882313383</v>
      </c>
      <c r="T21" s="189">
        <f t="shared" si="11"/>
        <v>0.40265870840618695</v>
      </c>
      <c r="U21" s="189">
        <f t="shared" si="11"/>
        <v>0.47234061829186286</v>
      </c>
      <c r="V21" s="189">
        <f t="shared" si="11"/>
        <v>0.53109179515803639</v>
      </c>
      <c r="W21" s="189">
        <f t="shared" si="11"/>
        <v>0.59966610585070623</v>
      </c>
      <c r="X21" s="189">
        <f t="shared" si="11"/>
        <v>0.64372797538668469</v>
      </c>
      <c r="Y21" s="189">
        <f t="shared" si="11"/>
        <v>0.70982077969065238</v>
      </c>
      <c r="Z21" s="189">
        <f t="shared" si="11"/>
        <v>0.78724208433086751</v>
      </c>
      <c r="AA21" s="189">
        <f t="shared" si="11"/>
        <v>0.97238552078009421</v>
      </c>
      <c r="AB21" s="189">
        <f t="shared" si="11"/>
        <v>1.0705275762609281</v>
      </c>
      <c r="AC21" s="189">
        <f t="shared" si="11"/>
        <v>0.69303598244788178</v>
      </c>
      <c r="AD21" s="190"/>
      <c r="AE21" s="141">
        <v>14</v>
      </c>
    </row>
    <row r="22" spans="1:31">
      <c r="A22" s="182" t="s">
        <v>108</v>
      </c>
      <c r="B22" s="189">
        <f>IFERROR(HLOOKUP($B$7,$F$8:$AC$75,AE22,FALSE),"-  ")</f>
        <v>0.75603925357950741</v>
      </c>
      <c r="F22" s="189">
        <f>IFERROR(F17/F16,"-  ")</f>
        <v>2.455103432598318E-3</v>
      </c>
      <c r="G22" s="189">
        <f t="shared" ref="G22:Q22" si="12">IFERROR(G17/G16,"-  ")</f>
        <v>3.3880427369856789E-2</v>
      </c>
      <c r="H22" s="189">
        <f t="shared" si="12"/>
        <v>9.7385769493066612E-2</v>
      </c>
      <c r="I22" s="189">
        <f t="shared" si="12"/>
        <v>0.1832725505796772</v>
      </c>
      <c r="J22" s="189">
        <f t="shared" si="12"/>
        <v>0.30924482837008405</v>
      </c>
      <c r="K22" s="189">
        <f t="shared" si="12"/>
        <v>0.34295687656285523</v>
      </c>
      <c r="L22" s="189">
        <f t="shared" si="12"/>
        <v>0.46988926054622804</v>
      </c>
      <c r="M22" s="189">
        <f t="shared" si="12"/>
        <v>0.54019743123437147</v>
      </c>
      <c r="N22" s="189">
        <f t="shared" si="12"/>
        <v>0.60589011502614232</v>
      </c>
      <c r="O22" s="189">
        <f t="shared" si="12"/>
        <v>0.69151744487383482</v>
      </c>
      <c r="P22" s="189">
        <f t="shared" si="12"/>
        <v>0.733736155655211</v>
      </c>
      <c r="Q22" s="189">
        <f t="shared" si="12"/>
        <v>0.81961411752671054</v>
      </c>
      <c r="R22" s="189">
        <f>IFERROR(R17/R16,"-  ")</f>
        <v>0.82639004223268375</v>
      </c>
      <c r="S22" s="189">
        <f t="shared" ref="S22:AC22" si="13">IFERROR(S17/S16,"-  ")</f>
        <v>0.86233815090786825</v>
      </c>
      <c r="T22" s="189">
        <f t="shared" si="13"/>
        <v>0.80105850544720925</v>
      </c>
      <c r="U22" s="189">
        <f t="shared" si="13"/>
        <v>0.80239508957632844</v>
      </c>
      <c r="V22" s="189">
        <f t="shared" si="13"/>
        <v>0.78291889613987919</v>
      </c>
      <c r="W22" s="189">
        <f t="shared" si="13"/>
        <v>0.76355548002689988</v>
      </c>
      <c r="X22" s="189">
        <f t="shared" si="13"/>
        <v>0.74443289391872425</v>
      </c>
      <c r="Y22" s="189">
        <f t="shared" si="13"/>
        <v>0.74779438406186971</v>
      </c>
      <c r="Z22" s="189">
        <f t="shared" si="13"/>
        <v>0.75453842582380637</v>
      </c>
      <c r="AA22" s="189">
        <f t="shared" si="13"/>
        <v>0.76740062090114325</v>
      </c>
      <c r="AB22" s="189">
        <f t="shared" si="13"/>
        <v>0.75603925357950741</v>
      </c>
      <c r="AC22" s="189">
        <f t="shared" si="13"/>
        <v>0.69303598244788178</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0.86850000000000005</v>
      </c>
      <c r="E24" s="193"/>
      <c r="F24" s="178">
        <f>F12</f>
        <v>4.1999999999999997E-3</v>
      </c>
      <c r="G24" s="178">
        <f t="shared" ref="G24:Q24" si="14">F24+G12</f>
        <v>4.1999999999999997E-3</v>
      </c>
      <c r="H24" s="178">
        <f t="shared" si="14"/>
        <v>4.4999999999999998E-2</v>
      </c>
      <c r="I24" s="178">
        <f t="shared" si="14"/>
        <v>0.05</v>
      </c>
      <c r="J24" s="178">
        <f t="shared" si="14"/>
        <v>0.09</v>
      </c>
      <c r="K24" s="178">
        <f t="shared" si="14"/>
        <v>0.13600000000000001</v>
      </c>
      <c r="L24" s="178">
        <f t="shared" si="14"/>
        <v>0.19389999999999999</v>
      </c>
      <c r="M24" s="178">
        <f t="shared" si="14"/>
        <v>0.27360000000000001</v>
      </c>
      <c r="N24" s="178">
        <f t="shared" si="14"/>
        <v>0.32</v>
      </c>
      <c r="O24" s="178">
        <f t="shared" si="14"/>
        <v>0.33</v>
      </c>
      <c r="P24" s="178">
        <f t="shared" si="14"/>
        <v>0.47</v>
      </c>
      <c r="Q24" s="178">
        <f t="shared" si="14"/>
        <v>0.50900000000000001</v>
      </c>
      <c r="R24" s="178">
        <f>R12</f>
        <v>7.6500000000000123E-2</v>
      </c>
      <c r="S24" s="178">
        <f t="shared" ref="S24:AC24" si="15">R24+S12</f>
        <v>0.15480000000000005</v>
      </c>
      <c r="T24" s="178">
        <f t="shared" si="15"/>
        <v>0.21870000000000012</v>
      </c>
      <c r="U24" s="178">
        <f t="shared" si="15"/>
        <v>0.28350000000000009</v>
      </c>
      <c r="V24" s="178">
        <f t="shared" si="15"/>
        <v>0.33750000000000002</v>
      </c>
      <c r="W24" s="178">
        <f t="shared" si="15"/>
        <v>0.43650000000000011</v>
      </c>
      <c r="X24" s="178">
        <f t="shared" si="15"/>
        <v>0.47610000000000019</v>
      </c>
      <c r="Y24" s="178">
        <f t="shared" si="15"/>
        <v>0.57060000000000022</v>
      </c>
      <c r="Z24" s="178">
        <f t="shared" si="15"/>
        <v>0.64350000000000018</v>
      </c>
      <c r="AA24" s="178">
        <f t="shared" si="15"/>
        <v>0.8055000000000001</v>
      </c>
      <c r="AB24" s="178">
        <f t="shared" si="15"/>
        <v>0.86850000000000005</v>
      </c>
      <c r="AC24" s="178">
        <f t="shared" si="15"/>
        <v>0.86850000000000005</v>
      </c>
      <c r="AD24" s="172"/>
      <c r="AE24" s="141">
        <v>17</v>
      </c>
    </row>
    <row r="25" spans="1:31">
      <c r="A25" s="182" t="s">
        <v>13</v>
      </c>
      <c r="B25" s="178">
        <f>HLOOKUP($B$7,$F$8:$AC$75,AE25,FALSE)</f>
        <v>0</v>
      </c>
      <c r="E25" s="175" t="s">
        <v>111</v>
      </c>
      <c r="F25" s="179">
        <v>0</v>
      </c>
      <c r="G25" s="179">
        <v>0</v>
      </c>
      <c r="H25" s="179">
        <v>0</v>
      </c>
      <c r="I25" s="179">
        <v>0</v>
      </c>
      <c r="J25" s="179">
        <v>0</v>
      </c>
      <c r="K25" s="179">
        <v>0</v>
      </c>
      <c r="L25" s="179">
        <v>0</v>
      </c>
      <c r="M25" s="179">
        <v>0</v>
      </c>
      <c r="N25" s="179">
        <v>0</v>
      </c>
      <c r="O25" s="179">
        <v>0</v>
      </c>
      <c r="P25" s="179">
        <v>0</v>
      </c>
      <c r="Q25" s="179">
        <v>0</v>
      </c>
      <c r="R25" s="236">
        <v>0</v>
      </c>
      <c r="S25" s="236"/>
      <c r="T25" s="236"/>
      <c r="U25" s="236"/>
      <c r="V25" s="236"/>
      <c r="W25" s="236"/>
      <c r="X25" s="236"/>
      <c r="Y25" s="236"/>
      <c r="Z25" s="236"/>
      <c r="AA25" s="236"/>
      <c r="AB25" s="236"/>
      <c r="AC25" s="236"/>
      <c r="AD25" s="172"/>
      <c r="AE25" s="141">
        <v>18</v>
      </c>
    </row>
    <row r="26" spans="1:31">
      <c r="A26" s="194" t="s">
        <v>22</v>
      </c>
      <c r="B26" s="195">
        <f>HLOOKUP($B$7,$F$8:$AC$75,AE26,FALSE)</f>
        <v>0.86850000000000005</v>
      </c>
      <c r="C26" s="187"/>
      <c r="D26" s="187"/>
      <c r="E26" s="196"/>
      <c r="F26" s="195">
        <f>F24+F25</f>
        <v>4.1999999999999997E-3</v>
      </c>
      <c r="G26" s="195">
        <f>G24+G25</f>
        <v>4.1999999999999997E-3</v>
      </c>
      <c r="H26" s="195">
        <f t="shared" ref="H26:Q26" si="16">H24+H25</f>
        <v>4.4999999999999998E-2</v>
      </c>
      <c r="I26" s="195">
        <f>I24+I25</f>
        <v>0.05</v>
      </c>
      <c r="J26" s="195">
        <f t="shared" si="16"/>
        <v>0.09</v>
      </c>
      <c r="K26" s="195">
        <f t="shared" si="16"/>
        <v>0.13600000000000001</v>
      </c>
      <c r="L26" s="195">
        <f t="shared" si="16"/>
        <v>0.19389999999999999</v>
      </c>
      <c r="M26" s="195">
        <f t="shared" si="16"/>
        <v>0.27360000000000001</v>
      </c>
      <c r="N26" s="195">
        <f t="shared" si="16"/>
        <v>0.32</v>
      </c>
      <c r="O26" s="195">
        <f t="shared" si="16"/>
        <v>0.33</v>
      </c>
      <c r="P26" s="195">
        <f t="shared" si="16"/>
        <v>0.47</v>
      </c>
      <c r="Q26" s="195">
        <f t="shared" si="16"/>
        <v>0.50900000000000001</v>
      </c>
      <c r="R26" s="195">
        <f>R24+R25</f>
        <v>7.6500000000000123E-2</v>
      </c>
      <c r="S26" s="195">
        <f>S24+S25</f>
        <v>0.15480000000000005</v>
      </c>
      <c r="T26" s="195">
        <f t="shared" ref="T26" si="17">T24+T25</f>
        <v>0.21870000000000012</v>
      </c>
      <c r="U26" s="195">
        <f>U24+U25</f>
        <v>0.28350000000000009</v>
      </c>
      <c r="V26" s="195">
        <f t="shared" ref="V26:AC26" si="18">V24+V25</f>
        <v>0.33750000000000002</v>
      </c>
      <c r="W26" s="195">
        <f t="shared" si="18"/>
        <v>0.43650000000000011</v>
      </c>
      <c r="X26" s="195">
        <f t="shared" si="18"/>
        <v>0.47610000000000019</v>
      </c>
      <c r="Y26" s="195">
        <f t="shared" si="18"/>
        <v>0.57060000000000022</v>
      </c>
      <c r="Z26" s="195">
        <f t="shared" si="18"/>
        <v>0.64350000000000018</v>
      </c>
      <c r="AA26" s="195">
        <f t="shared" si="18"/>
        <v>0.8055000000000001</v>
      </c>
      <c r="AB26" s="195">
        <f t="shared" si="18"/>
        <v>0.86850000000000005</v>
      </c>
      <c r="AC26" s="195">
        <f t="shared" si="18"/>
        <v>0.86850000000000005</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-5722.2</v>
      </c>
      <c r="F28" s="197">
        <f>F13</f>
        <v>0</v>
      </c>
      <c r="G28" s="197">
        <f t="shared" ref="G28:Q28" si="19">F28+G13</f>
        <v>0</v>
      </c>
      <c r="H28" s="197">
        <f t="shared" si="19"/>
        <v>0</v>
      </c>
      <c r="I28" s="197">
        <f t="shared" si="19"/>
        <v>-98.100000000000009</v>
      </c>
      <c r="J28" s="197">
        <f t="shared" si="19"/>
        <v>-165.24</v>
      </c>
      <c r="K28" s="197">
        <f t="shared" si="19"/>
        <v>-313.2</v>
      </c>
      <c r="L28" s="197">
        <f t="shared" si="19"/>
        <v>-567.64800000000002</v>
      </c>
      <c r="M28" s="197">
        <f t="shared" si="19"/>
        <v>-1053</v>
      </c>
      <c r="N28" s="197">
        <f t="shared" si="19"/>
        <v>-1404</v>
      </c>
      <c r="O28" s="197">
        <f t="shared" si="19"/>
        <v>-1388.7</v>
      </c>
      <c r="P28" s="197">
        <f t="shared" si="19"/>
        <v>-1388.7</v>
      </c>
      <c r="Q28" s="197">
        <f t="shared" si="19"/>
        <v>-1253.7</v>
      </c>
      <c r="R28" s="197">
        <f>R13</f>
        <v>-1466.1000000000001</v>
      </c>
      <c r="S28" s="197">
        <f t="shared" ref="S28:AC28" si="20">R28+S13</f>
        <v>-1193.3999999999999</v>
      </c>
      <c r="T28" s="197">
        <f t="shared" si="20"/>
        <v>-2659.5</v>
      </c>
      <c r="U28" s="197">
        <f t="shared" si="20"/>
        <v>-2659.5</v>
      </c>
      <c r="V28" s="197">
        <f t="shared" si="20"/>
        <v>-3021.2999999999997</v>
      </c>
      <c r="W28" s="197">
        <f t="shared" si="20"/>
        <v>-2649.6</v>
      </c>
      <c r="X28" s="197">
        <f t="shared" si="20"/>
        <v>-4326.2999999999993</v>
      </c>
      <c r="Y28" s="197">
        <f t="shared" si="20"/>
        <v>-4326.2999999999993</v>
      </c>
      <c r="Z28" s="197">
        <f t="shared" si="20"/>
        <v>-4326.2999999999993</v>
      </c>
      <c r="AA28" s="197">
        <f t="shared" si="20"/>
        <v>-5226.2999999999993</v>
      </c>
      <c r="AB28" s="197">
        <f t="shared" si="20"/>
        <v>-5722.2</v>
      </c>
      <c r="AC28" s="197">
        <f t="shared" si="20"/>
        <v>-5722.2</v>
      </c>
      <c r="AD28" s="166"/>
      <c r="AE28" s="141">
        <v>21</v>
      </c>
    </row>
    <row r="29" spans="1:31">
      <c r="A29" s="182" t="s">
        <v>9</v>
      </c>
      <c r="B29" s="174">
        <f>HLOOKUP($B$7,$F$8:$AC$75,AE29,FALSE)</f>
        <v>0</v>
      </c>
      <c r="E29" s="175" t="s">
        <v>111</v>
      </c>
      <c r="F29" s="176">
        <v>0</v>
      </c>
      <c r="G29" s="176">
        <v>0</v>
      </c>
      <c r="H29" s="176">
        <v>0</v>
      </c>
      <c r="I29" s="176">
        <v>0</v>
      </c>
      <c r="J29" s="176">
        <v>0</v>
      </c>
      <c r="K29" s="176">
        <v>0</v>
      </c>
      <c r="L29" s="176">
        <v>0</v>
      </c>
      <c r="M29" s="176">
        <v>0</v>
      </c>
      <c r="N29" s="176">
        <v>0</v>
      </c>
      <c r="O29" s="176">
        <v>0</v>
      </c>
      <c r="P29" s="176">
        <v>0</v>
      </c>
      <c r="Q29" s="176">
        <v>0</v>
      </c>
      <c r="R29" s="235">
        <v>0</v>
      </c>
      <c r="S29" s="235"/>
      <c r="T29" s="235"/>
      <c r="U29" s="235"/>
      <c r="V29" s="235"/>
      <c r="W29" s="235"/>
      <c r="X29" s="235"/>
      <c r="Y29" s="235"/>
      <c r="Z29" s="235"/>
      <c r="AA29" s="235"/>
      <c r="AB29" s="235"/>
      <c r="AC29" s="235"/>
      <c r="AD29" s="166"/>
      <c r="AE29" s="141">
        <v>22</v>
      </c>
    </row>
    <row r="30" spans="1:31">
      <c r="A30" s="194" t="s">
        <v>38</v>
      </c>
      <c r="B30" s="186">
        <f>HLOOKUP($B$7,$F$8:$AC$75,AE30,FALSE)</f>
        <v>-5722.2</v>
      </c>
      <c r="C30" s="187"/>
      <c r="D30" s="187"/>
      <c r="E30" s="187"/>
      <c r="F30" s="198">
        <f>F28+F29</f>
        <v>0</v>
      </c>
      <c r="G30" s="198">
        <f t="shared" ref="G30:P30" si="21">G28+G29</f>
        <v>0</v>
      </c>
      <c r="H30" s="198">
        <f t="shared" si="21"/>
        <v>0</v>
      </c>
      <c r="I30" s="198">
        <f t="shared" si="21"/>
        <v>-98.100000000000009</v>
      </c>
      <c r="J30" s="198">
        <f t="shared" si="21"/>
        <v>-165.24</v>
      </c>
      <c r="K30" s="198">
        <f t="shared" si="21"/>
        <v>-313.2</v>
      </c>
      <c r="L30" s="198">
        <f t="shared" si="21"/>
        <v>-567.64800000000002</v>
      </c>
      <c r="M30" s="198">
        <f t="shared" si="21"/>
        <v>-1053</v>
      </c>
      <c r="N30" s="198">
        <f t="shared" si="21"/>
        <v>-1404</v>
      </c>
      <c r="O30" s="198">
        <f t="shared" si="21"/>
        <v>-1388.7</v>
      </c>
      <c r="P30" s="198">
        <f t="shared" si="21"/>
        <v>-1388.7</v>
      </c>
      <c r="Q30" s="198">
        <f>Q28+Q29</f>
        <v>-1253.7</v>
      </c>
      <c r="R30" s="198">
        <f>R28+R29</f>
        <v>-1466.1000000000001</v>
      </c>
      <c r="S30" s="198">
        <f t="shared" ref="S30:AB30" si="22">S28+S29</f>
        <v>-1193.3999999999999</v>
      </c>
      <c r="T30" s="198">
        <f t="shared" si="22"/>
        <v>-2659.5</v>
      </c>
      <c r="U30" s="198">
        <f t="shared" si="22"/>
        <v>-2659.5</v>
      </c>
      <c r="V30" s="198">
        <f t="shared" si="22"/>
        <v>-3021.2999999999997</v>
      </c>
      <c r="W30" s="198">
        <f t="shared" si="22"/>
        <v>-2649.6</v>
      </c>
      <c r="X30" s="198">
        <f t="shared" si="22"/>
        <v>-4326.2999999999993</v>
      </c>
      <c r="Y30" s="198">
        <f t="shared" si="22"/>
        <v>-4326.2999999999993</v>
      </c>
      <c r="Z30" s="198">
        <f t="shared" si="22"/>
        <v>-4326.2999999999993</v>
      </c>
      <c r="AA30" s="198">
        <f t="shared" si="22"/>
        <v>-5226.2999999999993</v>
      </c>
      <c r="AB30" s="198">
        <f t="shared" si="22"/>
        <v>-5722.2</v>
      </c>
      <c r="AC30" s="198">
        <f>AC28+AC29</f>
        <v>-5722.2</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3">HLOOKUP($B$7,$F$8:$AC$75,AE32,FALSE)</f>
        <v>33399</v>
      </c>
      <c r="E32" s="175" t="s">
        <v>24</v>
      </c>
      <c r="F32" s="237">
        <v>8384</v>
      </c>
      <c r="G32" s="237">
        <v>15732</v>
      </c>
      <c r="H32" s="237">
        <v>12161</v>
      </c>
      <c r="I32" s="237">
        <v>9168</v>
      </c>
      <c r="J32" s="237">
        <v>9796</v>
      </c>
      <c r="K32" s="237">
        <v>14492</v>
      </c>
      <c r="L32" s="237">
        <v>11010</v>
      </c>
      <c r="M32" s="237">
        <v>14712</v>
      </c>
      <c r="N32" s="237">
        <v>10396.648465107064</v>
      </c>
      <c r="O32" s="237">
        <v>9372.3515348929359</v>
      </c>
      <c r="P32" s="237">
        <v>9695</v>
      </c>
      <c r="Q32" s="237">
        <v>12679</v>
      </c>
      <c r="R32" s="237">
        <v>15094</v>
      </c>
      <c r="S32" s="237">
        <v>14278</v>
      </c>
      <c r="T32" s="237">
        <v>47807</v>
      </c>
      <c r="U32" s="237">
        <v>17182</v>
      </c>
      <c r="V32" s="237">
        <v>21831</v>
      </c>
      <c r="W32" s="237">
        <v>63608</v>
      </c>
      <c r="X32" s="237">
        <v>31177</v>
      </c>
      <c r="Y32" s="237">
        <v>39246</v>
      </c>
      <c r="Z32" s="237">
        <v>33456</v>
      </c>
      <c r="AA32" s="237">
        <v>31381</v>
      </c>
      <c r="AB32" s="237">
        <v>33399</v>
      </c>
      <c r="AC32" s="237"/>
      <c r="AD32" s="202">
        <f t="shared" ref="AD32:AD39" si="24">SUM(F32:AC32)</f>
        <v>486057</v>
      </c>
      <c r="AE32" s="141">
        <v>25</v>
      </c>
    </row>
    <row r="33" spans="1:31">
      <c r="A33" s="199" t="s">
        <v>41</v>
      </c>
      <c r="B33" s="200">
        <f t="shared" si="23"/>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c r="Y33" s="237"/>
      <c r="Z33" s="237"/>
      <c r="AA33" s="237"/>
      <c r="AB33" s="237"/>
      <c r="AC33" s="237"/>
      <c r="AD33" s="202">
        <f t="shared" si="24"/>
        <v>0</v>
      </c>
      <c r="AE33" s="141">
        <v>26</v>
      </c>
    </row>
    <row r="34" spans="1:31">
      <c r="A34" s="199" t="s">
        <v>42</v>
      </c>
      <c r="B34" s="200">
        <f t="shared" si="23"/>
        <v>19820.669999999984</v>
      </c>
      <c r="E34" s="175" t="s">
        <v>24</v>
      </c>
      <c r="F34" s="237">
        <v>0</v>
      </c>
      <c r="G34" s="237">
        <v>0</v>
      </c>
      <c r="H34" s="237">
        <v>0</v>
      </c>
      <c r="I34" s="237">
        <v>2772</v>
      </c>
      <c r="J34" s="237">
        <v>3824</v>
      </c>
      <c r="K34" s="237">
        <v>21074</v>
      </c>
      <c r="L34" s="237">
        <v>28011.730000000003</v>
      </c>
      <c r="M34" s="237">
        <v>18051.120000000003</v>
      </c>
      <c r="N34" s="237">
        <v>24707.319999999992</v>
      </c>
      <c r="O34" s="237">
        <v>18641.740000000005</v>
      </c>
      <c r="P34" s="237">
        <v>64373.99000000002</v>
      </c>
      <c r="Q34" s="237">
        <v>18374.959999999992</v>
      </c>
      <c r="R34" s="237">
        <v>15151.089999999997</v>
      </c>
      <c r="S34" s="237">
        <v>0</v>
      </c>
      <c r="T34" s="237">
        <v>2247.1300000000047</v>
      </c>
      <c r="U34" s="237">
        <v>23816.600000000006</v>
      </c>
      <c r="V34" s="237">
        <v>29998.26999999999</v>
      </c>
      <c r="W34" s="237">
        <v>29158.479999999981</v>
      </c>
      <c r="X34" s="237">
        <v>48771.270000000077</v>
      </c>
      <c r="Y34" s="237">
        <v>11884.659999999974</v>
      </c>
      <c r="Z34" s="237">
        <v>29545.700000000012</v>
      </c>
      <c r="AA34" s="237">
        <v>39506.089999999967</v>
      </c>
      <c r="AB34" s="237">
        <v>19820.669999999984</v>
      </c>
      <c r="AC34" s="237"/>
      <c r="AD34" s="202">
        <f t="shared" si="24"/>
        <v>449730.82</v>
      </c>
      <c r="AE34" s="141">
        <v>27</v>
      </c>
    </row>
    <row r="35" spans="1:31">
      <c r="A35" s="199" t="s">
        <v>43</v>
      </c>
      <c r="B35" s="200">
        <f t="shared" si="23"/>
        <v>0</v>
      </c>
      <c r="E35" s="175" t="s">
        <v>24</v>
      </c>
      <c r="F35" s="237">
        <v>0</v>
      </c>
      <c r="G35" s="237">
        <v>0</v>
      </c>
      <c r="H35" s="237">
        <v>30378.69</v>
      </c>
      <c r="I35" s="237">
        <v>377.31000000000131</v>
      </c>
      <c r="J35" s="237">
        <v>35223</v>
      </c>
      <c r="K35" s="237">
        <v>96313</v>
      </c>
      <c r="L35" s="237">
        <v>-0.54999999998835847</v>
      </c>
      <c r="M35" s="237">
        <v>4568.0599999999977</v>
      </c>
      <c r="N35" s="237">
        <v>0</v>
      </c>
      <c r="O35" s="237">
        <v>0</v>
      </c>
      <c r="P35" s="237">
        <v>120104.25</v>
      </c>
      <c r="Q35" s="237">
        <v>0</v>
      </c>
      <c r="R35" s="237">
        <v>0</v>
      </c>
      <c r="S35" s="237">
        <v>0</v>
      </c>
      <c r="T35" s="237">
        <v>35855.119999999995</v>
      </c>
      <c r="U35" s="237">
        <v>26559.229999999981</v>
      </c>
      <c r="V35" s="237">
        <v>0</v>
      </c>
      <c r="W35" s="237">
        <v>146322.61000000004</v>
      </c>
      <c r="X35" s="237">
        <v>30594.239999999932</v>
      </c>
      <c r="Y35" s="237">
        <v>42621.130000000005</v>
      </c>
      <c r="Z35" s="237">
        <v>0</v>
      </c>
      <c r="AA35" s="237">
        <v>83935.62</v>
      </c>
      <c r="AB35" s="237">
        <v>0</v>
      </c>
      <c r="AC35" s="237"/>
      <c r="AD35" s="202">
        <f t="shared" si="24"/>
        <v>652851.71</v>
      </c>
      <c r="AE35" s="141">
        <v>28</v>
      </c>
    </row>
    <row r="36" spans="1:31">
      <c r="A36" s="199" t="s">
        <v>44</v>
      </c>
      <c r="B36" s="200">
        <f t="shared" si="23"/>
        <v>645939.66999999993</v>
      </c>
      <c r="E36" s="175" t="s">
        <v>24</v>
      </c>
      <c r="F36" s="237">
        <v>0</v>
      </c>
      <c r="G36" s="237">
        <v>27279</v>
      </c>
      <c r="H36" s="237">
        <v>145271.79999999999</v>
      </c>
      <c r="I36" s="237">
        <v>164096.20000000001</v>
      </c>
      <c r="J36" s="237">
        <v>453839</v>
      </c>
      <c r="K36" s="237">
        <v>430998</v>
      </c>
      <c r="L36" s="237">
        <v>431199.42999999993</v>
      </c>
      <c r="M36" s="237">
        <v>516398.3600000001</v>
      </c>
      <c r="N36" s="237">
        <v>720346.10000000009</v>
      </c>
      <c r="O36" s="237">
        <v>577868.4299999997</v>
      </c>
      <c r="P36" s="237">
        <v>847646.5400000005</v>
      </c>
      <c r="Q36" s="237">
        <v>782838.63999999966</v>
      </c>
      <c r="R36" s="237">
        <v>767341.33999999985</v>
      </c>
      <c r="S36" s="237">
        <v>612552.36000000034</v>
      </c>
      <c r="T36" s="237">
        <v>650323.50999999978</v>
      </c>
      <c r="U36" s="237">
        <v>713583.36000000034</v>
      </c>
      <c r="V36" s="237">
        <v>541128.83999999985</v>
      </c>
      <c r="W36" s="237">
        <v>635950.16000000015</v>
      </c>
      <c r="X36" s="237">
        <v>812810.34999999963</v>
      </c>
      <c r="Y36" s="237">
        <v>627957.68999999948</v>
      </c>
      <c r="Z36" s="237">
        <v>596838.11000000127</v>
      </c>
      <c r="AA36" s="237">
        <v>562703.14999999851</v>
      </c>
      <c r="AB36" s="237">
        <v>645939.66999999993</v>
      </c>
      <c r="AC36" s="237"/>
      <c r="AD36" s="202">
        <f t="shared" si="24"/>
        <v>12264910.039999999</v>
      </c>
      <c r="AE36" s="141">
        <v>29</v>
      </c>
    </row>
    <row r="37" spans="1:31">
      <c r="A37" s="199" t="s">
        <v>45</v>
      </c>
      <c r="B37" s="200">
        <f t="shared" si="23"/>
        <v>2072.7800000000279</v>
      </c>
      <c r="E37" s="175" t="s">
        <v>24</v>
      </c>
      <c r="F37" s="237">
        <v>0</v>
      </c>
      <c r="G37" s="237">
        <v>0</v>
      </c>
      <c r="H37" s="237">
        <v>51732.93</v>
      </c>
      <c r="I37" s="237">
        <v>6.9999999999708962E-2</v>
      </c>
      <c r="J37" s="237">
        <v>64074</v>
      </c>
      <c r="K37" s="237">
        <v>224637</v>
      </c>
      <c r="L37" s="237">
        <v>103804.57</v>
      </c>
      <c r="M37" s="237">
        <v>10266.399999999965</v>
      </c>
      <c r="N37" s="237">
        <v>0</v>
      </c>
      <c r="O37" s="237">
        <v>34000</v>
      </c>
      <c r="P37" s="237">
        <v>176838.17999999993</v>
      </c>
      <c r="Q37" s="237">
        <v>0</v>
      </c>
      <c r="R37" s="237">
        <v>0</v>
      </c>
      <c r="S37" s="237">
        <v>0</v>
      </c>
      <c r="T37" s="237">
        <v>43823.64000000013</v>
      </c>
      <c r="U37" s="237">
        <v>112563.37999999989</v>
      </c>
      <c r="V37" s="237">
        <v>0</v>
      </c>
      <c r="W37" s="237">
        <v>199781.49</v>
      </c>
      <c r="X37" s="237">
        <v>10000</v>
      </c>
      <c r="Y37" s="237">
        <v>98879.170000000042</v>
      </c>
      <c r="Z37" s="237">
        <v>0</v>
      </c>
      <c r="AA37" s="237">
        <v>182833.19999999995</v>
      </c>
      <c r="AB37" s="237">
        <v>2072.7800000000279</v>
      </c>
      <c r="AC37" s="237"/>
      <c r="AD37" s="202">
        <f t="shared" si="24"/>
        <v>1315306.81</v>
      </c>
      <c r="AE37" s="141">
        <v>30</v>
      </c>
    </row>
    <row r="38" spans="1:31">
      <c r="A38" s="199" t="s">
        <v>46</v>
      </c>
      <c r="B38" s="200">
        <f t="shared" si="23"/>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24"/>
        <v>1951</v>
      </c>
      <c r="AE38" s="141">
        <v>31</v>
      </c>
    </row>
    <row r="39" spans="1:31">
      <c r="A39" s="199" t="s">
        <v>83</v>
      </c>
      <c r="B39" s="200">
        <f t="shared" si="23"/>
        <v>14194</v>
      </c>
      <c r="E39" s="175" t="s">
        <v>24</v>
      </c>
      <c r="F39" s="237">
        <v>143</v>
      </c>
      <c r="G39" s="237">
        <v>731</v>
      </c>
      <c r="H39" s="237">
        <v>11254</v>
      </c>
      <c r="I39" s="237">
        <v>631</v>
      </c>
      <c r="J39" s="237">
        <v>15473</v>
      </c>
      <c r="K39" s="237">
        <v>19326</v>
      </c>
      <c r="L39" s="237">
        <v>6593</v>
      </c>
      <c r="M39" s="237">
        <v>8082</v>
      </c>
      <c r="N39" s="237">
        <v>37334.887655448605</v>
      </c>
      <c r="O39" s="237">
        <v>7947.1123445513949</v>
      </c>
      <c r="P39" s="237">
        <v>22693</v>
      </c>
      <c r="Q39" s="237">
        <v>44080</v>
      </c>
      <c r="R39" s="237">
        <v>15637</v>
      </c>
      <c r="S39" s="237">
        <v>11541</v>
      </c>
      <c r="T39" s="237">
        <v>33420</v>
      </c>
      <c r="U39" s="237">
        <v>14730</v>
      </c>
      <c r="V39" s="237">
        <v>11796</v>
      </c>
      <c r="W39" s="237">
        <v>45262</v>
      </c>
      <c r="X39" s="237">
        <v>18200</v>
      </c>
      <c r="Y39" s="237">
        <v>22967</v>
      </c>
      <c r="Z39" s="237">
        <v>25631</v>
      </c>
      <c r="AA39" s="237">
        <v>22036</v>
      </c>
      <c r="AB39" s="237">
        <v>14194</v>
      </c>
      <c r="AC39" s="237"/>
      <c r="AD39" s="202">
        <f t="shared" si="24"/>
        <v>409702</v>
      </c>
      <c r="AE39" s="141">
        <v>32</v>
      </c>
    </row>
    <row r="40" spans="1:31">
      <c r="A40" s="194" t="s">
        <v>47</v>
      </c>
      <c r="B40" s="203">
        <f t="shared" si="23"/>
        <v>715483.11999999988</v>
      </c>
      <c r="C40" s="187"/>
      <c r="D40" s="187"/>
      <c r="E40" s="187"/>
      <c r="F40" s="308">
        <v>8527</v>
      </c>
      <c r="G40" s="308">
        <v>43742</v>
      </c>
      <c r="H40" s="308">
        <v>250798.41999999998</v>
      </c>
      <c r="I40" s="308">
        <v>177044.58000000002</v>
      </c>
      <c r="J40" s="308">
        <v>582273</v>
      </c>
      <c r="K40" s="308">
        <v>807133</v>
      </c>
      <c r="L40" s="308">
        <v>581704.17999999993</v>
      </c>
      <c r="M40" s="308">
        <v>572536.94000000018</v>
      </c>
      <c r="N40" s="308">
        <v>791690.95612055575</v>
      </c>
      <c r="O40" s="308">
        <v>647962.63387944398</v>
      </c>
      <c r="P40" s="308">
        <v>1241489.0400000005</v>
      </c>
      <c r="Q40" s="308">
        <v>858209.51999999967</v>
      </c>
      <c r="R40" s="308">
        <f>SUM(R32:R39)</f>
        <v>813275.42999999982</v>
      </c>
      <c r="S40" s="308">
        <f>SUM(S32:S39)</f>
        <v>638417.36000000034</v>
      </c>
      <c r="T40" s="308">
        <f t="shared" ref="T40:AC40" si="25">SUM(T32:T39)</f>
        <v>813571.39999999991</v>
      </c>
      <c r="U40" s="308">
        <f t="shared" si="25"/>
        <v>908480.57000000018</v>
      </c>
      <c r="V40" s="308">
        <f t="shared" si="25"/>
        <v>604812.10999999987</v>
      </c>
      <c r="W40" s="308">
        <f t="shared" si="25"/>
        <v>1120157.7400000002</v>
      </c>
      <c r="X40" s="308">
        <f t="shared" si="25"/>
        <v>951599.85999999964</v>
      </c>
      <c r="Y40" s="308">
        <f t="shared" si="25"/>
        <v>843622.64999999956</v>
      </c>
      <c r="Z40" s="308">
        <f t="shared" si="25"/>
        <v>685528.81000000122</v>
      </c>
      <c r="AA40" s="308">
        <f t="shared" si="25"/>
        <v>922449.05999999843</v>
      </c>
      <c r="AB40" s="308">
        <f t="shared" si="25"/>
        <v>715483.11999999988</v>
      </c>
      <c r="AC40" s="308">
        <f t="shared" si="25"/>
        <v>0</v>
      </c>
      <c r="AD40" s="205">
        <f>SUM(F40:AC40)</f>
        <v>15580509.379999997</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172"/>
      <c r="AE41" s="141">
        <v>34</v>
      </c>
    </row>
    <row r="42" spans="1:31">
      <c r="A42" s="199" t="s">
        <v>88</v>
      </c>
      <c r="B42" s="206">
        <f t="shared" ref="B42:B49" si="26">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c r="W42" s="237"/>
      <c r="X42" s="237"/>
      <c r="Y42" s="237"/>
      <c r="Z42" s="237"/>
      <c r="AA42" s="237"/>
      <c r="AB42" s="237"/>
      <c r="AC42" s="237"/>
      <c r="AD42" s="172"/>
      <c r="AE42" s="141">
        <v>35</v>
      </c>
    </row>
    <row r="43" spans="1:31">
      <c r="A43" s="199" t="s">
        <v>89</v>
      </c>
      <c r="B43" s="206">
        <f t="shared" si="26"/>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6"/>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6"/>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6"/>
        <v>5146150.8899999997</v>
      </c>
      <c r="E46" s="175" t="s">
        <v>111</v>
      </c>
      <c r="F46" s="237">
        <v>416204.71</v>
      </c>
      <c r="G46" s="237">
        <v>416204.71</v>
      </c>
      <c r="H46" s="237">
        <v>60432.700000000004</v>
      </c>
      <c r="I46" s="237">
        <v>60432.7</v>
      </c>
      <c r="J46" s="237">
        <v>60432.7</v>
      </c>
      <c r="K46" s="237">
        <v>60432.7</v>
      </c>
      <c r="L46" s="237">
        <v>65156.79</v>
      </c>
      <c r="M46" s="237">
        <v>152222.85999999999</v>
      </c>
      <c r="N46" s="237">
        <v>83925.09</v>
      </c>
      <c r="O46" s="237">
        <v>3265426</v>
      </c>
      <c r="P46" s="237">
        <v>3638496.92</v>
      </c>
      <c r="Q46" s="237">
        <v>3262727.34</v>
      </c>
      <c r="R46" s="237">
        <v>3139839.6</v>
      </c>
      <c r="S46" s="237">
        <v>3170633.9899999998</v>
      </c>
      <c r="T46" s="237">
        <v>3260629.4899999998</v>
      </c>
      <c r="U46" s="237">
        <v>3074335.6399999997</v>
      </c>
      <c r="V46" s="237">
        <v>3111247.69</v>
      </c>
      <c r="W46" s="237">
        <v>3111247.69</v>
      </c>
      <c r="X46" s="237">
        <v>3444555.8</v>
      </c>
      <c r="Y46" s="237">
        <v>3319459.79</v>
      </c>
      <c r="Z46" s="237">
        <v>3319459.79</v>
      </c>
      <c r="AA46" s="237">
        <v>3487464.8200000003</v>
      </c>
      <c r="AB46" s="237">
        <v>5146150.8899999997</v>
      </c>
      <c r="AC46" s="237"/>
      <c r="AD46" s="172"/>
      <c r="AE46" s="141">
        <v>39</v>
      </c>
    </row>
    <row r="47" spans="1:31">
      <c r="A47" s="199" t="s">
        <v>93</v>
      </c>
      <c r="B47" s="206">
        <f t="shared" si="26"/>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6"/>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c r="W48" s="237"/>
      <c r="X48" s="237"/>
      <c r="Y48" s="237"/>
      <c r="Z48" s="237"/>
      <c r="AA48" s="237"/>
      <c r="AB48" s="237"/>
      <c r="AC48" s="237"/>
      <c r="AD48" s="172"/>
      <c r="AE48" s="141">
        <v>41</v>
      </c>
    </row>
    <row r="49" spans="1:31">
      <c r="A49" s="199" t="s">
        <v>95</v>
      </c>
      <c r="B49" s="206">
        <f t="shared" si="26"/>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c r="W49" s="237"/>
      <c r="X49" s="237"/>
      <c r="Y49" s="237"/>
      <c r="Z49" s="237"/>
      <c r="AA49" s="237"/>
      <c r="AB49" s="237"/>
      <c r="AC49" s="237"/>
      <c r="AD49" s="172"/>
      <c r="AE49" s="141">
        <v>42</v>
      </c>
    </row>
    <row r="50" spans="1:31">
      <c r="A50" s="167" t="s">
        <v>50</v>
      </c>
      <c r="B50" s="168"/>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2"/>
      <c r="AE50" s="141">
        <v>43</v>
      </c>
    </row>
    <row r="51" spans="1:31">
      <c r="A51" s="136" t="s">
        <v>59</v>
      </c>
      <c r="B51" s="207">
        <f>HLOOKUP($B$7,$F$8:$AC$75,AE51,FALSE)</f>
        <v>17884891</v>
      </c>
      <c r="F51" s="208">
        <f>$F$4</f>
        <v>12513360</v>
      </c>
      <c r="G51" s="208">
        <f t="shared" ref="G51:Q51" si="27">$F$4</f>
        <v>12513360</v>
      </c>
      <c r="H51" s="208">
        <f t="shared" si="27"/>
        <v>12513360</v>
      </c>
      <c r="I51" s="208">
        <f t="shared" si="27"/>
        <v>12513360</v>
      </c>
      <c r="J51" s="208">
        <f t="shared" si="27"/>
        <v>12513360</v>
      </c>
      <c r="K51" s="208">
        <f t="shared" si="27"/>
        <v>12513360</v>
      </c>
      <c r="L51" s="208">
        <f t="shared" si="27"/>
        <v>12513360</v>
      </c>
      <c r="M51" s="208">
        <f t="shared" si="27"/>
        <v>12513360</v>
      </c>
      <c r="N51" s="208">
        <f t="shared" si="27"/>
        <v>12513360</v>
      </c>
      <c r="O51" s="208">
        <f t="shared" si="27"/>
        <v>12513360</v>
      </c>
      <c r="P51" s="208">
        <f t="shared" si="27"/>
        <v>12513360</v>
      </c>
      <c r="Q51" s="208">
        <f t="shared" si="27"/>
        <v>12513360</v>
      </c>
      <c r="R51" s="208">
        <f>$G$4</f>
        <v>17884891</v>
      </c>
      <c r="S51" s="208">
        <f t="shared" ref="S51:AC51" si="28">$G$4</f>
        <v>17884891</v>
      </c>
      <c r="T51" s="208">
        <f t="shared" si="28"/>
        <v>17884891</v>
      </c>
      <c r="U51" s="208">
        <f t="shared" si="28"/>
        <v>17884891</v>
      </c>
      <c r="V51" s="208">
        <f t="shared" si="28"/>
        <v>17884891</v>
      </c>
      <c r="W51" s="208">
        <f t="shared" si="28"/>
        <v>17884891</v>
      </c>
      <c r="X51" s="208">
        <f t="shared" si="28"/>
        <v>17884891</v>
      </c>
      <c r="Y51" s="208">
        <f t="shared" si="28"/>
        <v>17884891</v>
      </c>
      <c r="Z51" s="208">
        <f t="shared" si="28"/>
        <v>17884891</v>
      </c>
      <c r="AA51" s="208">
        <f t="shared" si="28"/>
        <v>17884891</v>
      </c>
      <c r="AB51" s="208">
        <f t="shared" si="28"/>
        <v>17884891</v>
      </c>
      <c r="AC51" s="208">
        <f t="shared" si="28"/>
        <v>17884891</v>
      </c>
      <c r="AD51" s="209"/>
      <c r="AE51" s="141">
        <v>44</v>
      </c>
    </row>
    <row r="52" spans="1:31">
      <c r="A52" s="136" t="s">
        <v>60</v>
      </c>
      <c r="B52" s="207">
        <f>HLOOKUP($B$7,$F$8:$AC$75,AE52,FALSE)</f>
        <v>16394483.416666666</v>
      </c>
      <c r="F52" s="210">
        <f t="shared" ref="F52:AC52" si="29">F51*(F9/12)</f>
        <v>1042780</v>
      </c>
      <c r="G52" s="210">
        <f t="shared" si="29"/>
        <v>2085560</v>
      </c>
      <c r="H52" s="210">
        <f t="shared" si="29"/>
        <v>3128340</v>
      </c>
      <c r="I52" s="210">
        <f t="shared" si="29"/>
        <v>4171120</v>
      </c>
      <c r="J52" s="210">
        <f t="shared" si="29"/>
        <v>5213900</v>
      </c>
      <c r="K52" s="210">
        <f t="shared" si="29"/>
        <v>6256680</v>
      </c>
      <c r="L52" s="210">
        <f t="shared" si="29"/>
        <v>7299460</v>
      </c>
      <c r="M52" s="210">
        <f t="shared" si="29"/>
        <v>8342240</v>
      </c>
      <c r="N52" s="210">
        <f t="shared" si="29"/>
        <v>9385020</v>
      </c>
      <c r="O52" s="210">
        <f t="shared" si="29"/>
        <v>10427800</v>
      </c>
      <c r="P52" s="210">
        <f t="shared" si="29"/>
        <v>11470580</v>
      </c>
      <c r="Q52" s="210">
        <f t="shared" si="29"/>
        <v>12513360</v>
      </c>
      <c r="R52" s="210">
        <f t="shared" si="29"/>
        <v>1490407.5833333333</v>
      </c>
      <c r="S52" s="210">
        <f t="shared" si="29"/>
        <v>2980815.1666666665</v>
      </c>
      <c r="T52" s="210">
        <f t="shared" si="29"/>
        <v>4471222.75</v>
      </c>
      <c r="U52" s="210">
        <f t="shared" si="29"/>
        <v>5961630.333333333</v>
      </c>
      <c r="V52" s="210">
        <f t="shared" si="29"/>
        <v>7452037.916666667</v>
      </c>
      <c r="W52" s="210">
        <f t="shared" si="29"/>
        <v>8942445.5</v>
      </c>
      <c r="X52" s="210">
        <f t="shared" si="29"/>
        <v>10432853.083333334</v>
      </c>
      <c r="Y52" s="210">
        <f t="shared" si="29"/>
        <v>11923260.666666666</v>
      </c>
      <c r="Z52" s="210">
        <f t="shared" si="29"/>
        <v>13413668.25</v>
      </c>
      <c r="AA52" s="210">
        <f t="shared" si="29"/>
        <v>14904075.833333334</v>
      </c>
      <c r="AB52" s="210">
        <f t="shared" si="29"/>
        <v>16394483.416666666</v>
      </c>
      <c r="AC52" s="210">
        <f t="shared" si="29"/>
        <v>17884891</v>
      </c>
      <c r="AD52" s="166"/>
      <c r="AE52" s="141">
        <v>45</v>
      </c>
    </row>
    <row r="53" spans="1:31">
      <c r="A53" s="182" t="s">
        <v>55</v>
      </c>
      <c r="B53" s="206">
        <f>HLOOKUP($B$7,$F$8:$AC$75,AE53,FALSE)</f>
        <v>9017398.1099999994</v>
      </c>
      <c r="F53" s="211">
        <f>F40</f>
        <v>8527</v>
      </c>
      <c r="G53" s="211">
        <f>F53+G40</f>
        <v>52269</v>
      </c>
      <c r="H53" s="211">
        <f t="shared" ref="H53:Q53" si="30">G53+H40</f>
        <v>303067.42</v>
      </c>
      <c r="I53" s="211">
        <f t="shared" si="30"/>
        <v>480112</v>
      </c>
      <c r="J53" s="211">
        <f t="shared" si="30"/>
        <v>1062385</v>
      </c>
      <c r="K53" s="211">
        <f t="shared" si="30"/>
        <v>1869518</v>
      </c>
      <c r="L53" s="211">
        <f t="shared" si="30"/>
        <v>2451222.1799999997</v>
      </c>
      <c r="M53" s="211">
        <f t="shared" si="30"/>
        <v>3023759.12</v>
      </c>
      <c r="N53" s="211">
        <f t="shared" si="30"/>
        <v>3815450.0761205559</v>
      </c>
      <c r="O53" s="211">
        <f t="shared" si="30"/>
        <v>4463412.71</v>
      </c>
      <c r="P53" s="211">
        <f t="shared" si="30"/>
        <v>5704901.75</v>
      </c>
      <c r="Q53" s="211">
        <f t="shared" si="30"/>
        <v>6563111.2699999996</v>
      </c>
      <c r="R53" s="211">
        <f>R40</f>
        <v>813275.42999999982</v>
      </c>
      <c r="S53" s="211">
        <f>R53+S40</f>
        <v>1451692.79</v>
      </c>
      <c r="T53" s="211">
        <f>S53+T40</f>
        <v>2265264.19</v>
      </c>
      <c r="U53" s="211">
        <f t="shared" ref="U53:AC53" si="31">T53+U40</f>
        <v>3173744.7600000002</v>
      </c>
      <c r="V53" s="211">
        <f t="shared" si="31"/>
        <v>3778556.87</v>
      </c>
      <c r="W53" s="211">
        <f t="shared" si="31"/>
        <v>4898714.6100000003</v>
      </c>
      <c r="X53" s="211">
        <f t="shared" si="31"/>
        <v>5850314.4699999997</v>
      </c>
      <c r="Y53" s="211">
        <f t="shared" si="31"/>
        <v>6693937.1199999992</v>
      </c>
      <c r="Z53" s="211">
        <f t="shared" si="31"/>
        <v>7379465.9300000006</v>
      </c>
      <c r="AA53" s="211">
        <f t="shared" si="31"/>
        <v>8301914.9899999993</v>
      </c>
      <c r="AB53" s="211">
        <f t="shared" si="31"/>
        <v>9017398.1099999994</v>
      </c>
      <c r="AC53" s="211">
        <f t="shared" si="31"/>
        <v>9017398.1099999994</v>
      </c>
      <c r="AD53" s="212"/>
      <c r="AE53" s="141">
        <v>46</v>
      </c>
    </row>
    <row r="54" spans="1:31">
      <c r="A54" s="182" t="s">
        <v>14</v>
      </c>
      <c r="B54" s="206">
        <f>HLOOKUP($B$7,$F$8:$AC$75,AE54,FALSE)</f>
        <v>5146150.8899999997</v>
      </c>
      <c r="E54" s="139"/>
      <c r="F54" s="211">
        <f>SUM(F42:F49)</f>
        <v>416204.71</v>
      </c>
      <c r="G54" s="211">
        <f t="shared" ref="G54:Q54" si="32">SUM(G42:G49)</f>
        <v>416204.71</v>
      </c>
      <c r="H54" s="211">
        <f t="shared" si="32"/>
        <v>60432.700000000004</v>
      </c>
      <c r="I54" s="211">
        <f t="shared" si="32"/>
        <v>60432.7</v>
      </c>
      <c r="J54" s="211">
        <f t="shared" si="32"/>
        <v>60432.7</v>
      </c>
      <c r="K54" s="211">
        <f t="shared" si="32"/>
        <v>60432.7</v>
      </c>
      <c r="L54" s="211">
        <f t="shared" si="32"/>
        <v>65156.79</v>
      </c>
      <c r="M54" s="211">
        <f t="shared" si="32"/>
        <v>152222.85999999999</v>
      </c>
      <c r="N54" s="211">
        <f t="shared" si="32"/>
        <v>83925.09</v>
      </c>
      <c r="O54" s="211">
        <f t="shared" si="32"/>
        <v>3265426</v>
      </c>
      <c r="P54" s="211">
        <f t="shared" si="32"/>
        <v>3638496.92</v>
      </c>
      <c r="Q54" s="211">
        <f t="shared" si="32"/>
        <v>3262727.34</v>
      </c>
      <c r="R54" s="211">
        <f>SUM(R42:R49)</f>
        <v>3139839.6</v>
      </c>
      <c r="S54" s="211">
        <f t="shared" ref="S54:AC54" si="33">SUM(S42:S49)</f>
        <v>3170633.9899999998</v>
      </c>
      <c r="T54" s="211">
        <f t="shared" si="33"/>
        <v>3260629.4899999998</v>
      </c>
      <c r="U54" s="211">
        <f t="shared" si="33"/>
        <v>3074335.6399999997</v>
      </c>
      <c r="V54" s="211">
        <f t="shared" si="33"/>
        <v>3111247.69</v>
      </c>
      <c r="W54" s="211">
        <f t="shared" si="33"/>
        <v>3111247.69</v>
      </c>
      <c r="X54" s="211">
        <f t="shared" si="33"/>
        <v>3444555.8</v>
      </c>
      <c r="Y54" s="211">
        <f t="shared" si="33"/>
        <v>3319459.79</v>
      </c>
      <c r="Z54" s="211">
        <f t="shared" si="33"/>
        <v>3319459.79</v>
      </c>
      <c r="AA54" s="211">
        <f t="shared" si="33"/>
        <v>3487464.8200000003</v>
      </c>
      <c r="AB54" s="211">
        <f t="shared" si="33"/>
        <v>5146150.8899999997</v>
      </c>
      <c r="AC54" s="211">
        <f t="shared" si="33"/>
        <v>0</v>
      </c>
      <c r="AD54" s="212"/>
      <c r="AE54" s="141">
        <v>47</v>
      </c>
    </row>
    <row r="55" spans="1:31">
      <c r="A55" s="213" t="s">
        <v>56</v>
      </c>
      <c r="B55" s="203">
        <f>HLOOKUP($B$7,$F$8:$AC$75,AE55,FALSE)</f>
        <v>14163549</v>
      </c>
      <c r="C55" s="187"/>
      <c r="D55" s="187"/>
      <c r="E55" s="214"/>
      <c r="F55" s="215">
        <f>F53+F54</f>
        <v>424731.71</v>
      </c>
      <c r="G55" s="215">
        <f>G53+G54</f>
        <v>468473.71</v>
      </c>
      <c r="H55" s="215">
        <f>H53+H54</f>
        <v>363500.12</v>
      </c>
      <c r="I55" s="215">
        <f t="shared" ref="I55:Q55" si="34">I53+I54</f>
        <v>540544.69999999995</v>
      </c>
      <c r="J55" s="215">
        <f t="shared" si="34"/>
        <v>1122817.7</v>
      </c>
      <c r="K55" s="215">
        <f t="shared" si="34"/>
        <v>1929950.7</v>
      </c>
      <c r="L55" s="215">
        <f t="shared" si="34"/>
        <v>2516378.9699999997</v>
      </c>
      <c r="M55" s="215">
        <f t="shared" si="34"/>
        <v>3175981.98</v>
      </c>
      <c r="N55" s="215">
        <f t="shared" si="34"/>
        <v>3899375.1661205557</v>
      </c>
      <c r="O55" s="215">
        <f t="shared" si="34"/>
        <v>7728838.71</v>
      </c>
      <c r="P55" s="215">
        <f t="shared" si="34"/>
        <v>9343398.6699999999</v>
      </c>
      <c r="Q55" s="215">
        <f t="shared" si="34"/>
        <v>9825838.6099999994</v>
      </c>
      <c r="R55" s="215">
        <f>R53+R54</f>
        <v>3953115.03</v>
      </c>
      <c r="S55" s="215">
        <f>S53+S54</f>
        <v>4622326.7799999993</v>
      </c>
      <c r="T55" s="215">
        <f>T53+T54</f>
        <v>5525893.6799999997</v>
      </c>
      <c r="U55" s="215">
        <f t="shared" ref="U55:AC55" si="35">U53+U54</f>
        <v>6248080.4000000004</v>
      </c>
      <c r="V55" s="215">
        <f t="shared" si="35"/>
        <v>6889804.5600000005</v>
      </c>
      <c r="W55" s="215">
        <f t="shared" si="35"/>
        <v>8009962.3000000007</v>
      </c>
      <c r="X55" s="215">
        <f t="shared" si="35"/>
        <v>9294870.2699999996</v>
      </c>
      <c r="Y55" s="215">
        <f t="shared" si="35"/>
        <v>10013396.91</v>
      </c>
      <c r="Z55" s="215">
        <f t="shared" si="35"/>
        <v>10698925.720000001</v>
      </c>
      <c r="AA55" s="215">
        <f t="shared" si="35"/>
        <v>11789379.809999999</v>
      </c>
      <c r="AB55" s="215">
        <f t="shared" si="35"/>
        <v>14163549</v>
      </c>
      <c r="AC55" s="215">
        <f t="shared" si="35"/>
        <v>9017398.1099999994</v>
      </c>
      <c r="AD55" s="212"/>
      <c r="AE55" s="141">
        <v>48</v>
      </c>
    </row>
    <row r="56" spans="1:31">
      <c r="A56" s="182" t="s">
        <v>72</v>
      </c>
      <c r="B56" s="189">
        <f>IFERROR(HLOOKUP($B$7,$F$8:$AC$75,AE56,FALSE),"-  ")</f>
        <v>0.50419083403974896</v>
      </c>
      <c r="F56" s="189">
        <f>IFERROR(F53/F51,"-  ")</f>
        <v>6.8143168581420179E-4</v>
      </c>
      <c r="G56" s="189">
        <f t="shared" ref="G56:Q56" si="36">IFERROR(G53/G51,"-  ")</f>
        <v>4.1770555630142505E-3</v>
      </c>
      <c r="H56" s="189">
        <f t="shared" si="36"/>
        <v>2.4219507790073969E-2</v>
      </c>
      <c r="I56" s="189">
        <f t="shared" si="36"/>
        <v>3.8367952332546973E-2</v>
      </c>
      <c r="J56" s="189">
        <f t="shared" si="36"/>
        <v>8.4900058817136248E-2</v>
      </c>
      <c r="K56" s="189">
        <f t="shared" si="36"/>
        <v>0.14940175939955375</v>
      </c>
      <c r="L56" s="189">
        <f t="shared" si="36"/>
        <v>0.1958884088686012</v>
      </c>
      <c r="M56" s="189">
        <f t="shared" si="36"/>
        <v>0.24164246213646856</v>
      </c>
      <c r="N56" s="189">
        <f t="shared" si="36"/>
        <v>0.30491011815536001</v>
      </c>
      <c r="O56" s="189">
        <f t="shared" si="36"/>
        <v>0.35669178462059753</v>
      </c>
      <c r="P56" s="189">
        <f t="shared" si="36"/>
        <v>0.45590486887614518</v>
      </c>
      <c r="Q56" s="189">
        <f t="shared" si="36"/>
        <v>0.52448832847452642</v>
      </c>
      <c r="R56" s="189">
        <f>IFERROR(R53/R51,"-  ")</f>
        <v>4.5472764133703686E-2</v>
      </c>
      <c r="S56" s="189">
        <f t="shared" ref="S56:AC56" si="37">IFERROR(S53/S51,"-  ")</f>
        <v>8.1168668570582844E-2</v>
      </c>
      <c r="T56" s="189">
        <f t="shared" si="37"/>
        <v>0.12665798130947512</v>
      </c>
      <c r="U56" s="189">
        <f t="shared" si="37"/>
        <v>0.17745396155894941</v>
      </c>
      <c r="V56" s="189">
        <f t="shared" si="37"/>
        <v>0.21127089172642988</v>
      </c>
      <c r="W56" s="189">
        <f t="shared" si="37"/>
        <v>0.273902402312656</v>
      </c>
      <c r="X56" s="189">
        <f t="shared" si="37"/>
        <v>0.32710931646158758</v>
      </c>
      <c r="Y56" s="189">
        <f t="shared" si="37"/>
        <v>0.3742788882526597</v>
      </c>
      <c r="Z56" s="189">
        <f t="shared" si="37"/>
        <v>0.41260894069748599</v>
      </c>
      <c r="AA56" s="189">
        <f t="shared" si="37"/>
        <v>0.46418594276028852</v>
      </c>
      <c r="AB56" s="189">
        <f t="shared" si="37"/>
        <v>0.50419083403974896</v>
      </c>
      <c r="AC56" s="189">
        <f t="shared" si="37"/>
        <v>0.50419083403974896</v>
      </c>
      <c r="AD56" s="190"/>
      <c r="AE56" s="141">
        <v>49</v>
      </c>
    </row>
    <row r="57" spans="1:31">
      <c r="A57" s="182" t="s">
        <v>73</v>
      </c>
      <c r="B57" s="189">
        <f>IFERROR(HLOOKUP($B$7,$F$8:$AC$75,AE57,FALSE),"-  ")</f>
        <v>0.79192816998437399</v>
      </c>
      <c r="F57" s="189">
        <f>IFERROR(F55/F51,"-  ")</f>
        <v>3.3942259313246001E-2</v>
      </c>
      <c r="G57" s="189">
        <f t="shared" ref="G57:Q57" si="38">IFERROR(G55/G51,"-  ")</f>
        <v>3.7437883190446053E-2</v>
      </c>
      <c r="H57" s="189">
        <f t="shared" si="38"/>
        <v>2.9048962069340288E-2</v>
      </c>
      <c r="I57" s="189">
        <f t="shared" si="38"/>
        <v>4.3197406611813288E-2</v>
      </c>
      <c r="J57" s="189">
        <f t="shared" si="38"/>
        <v>8.9729513096402563E-2</v>
      </c>
      <c r="K57" s="189">
        <f t="shared" si="38"/>
        <v>0.15423121367882006</v>
      </c>
      <c r="L57" s="189">
        <f t="shared" si="38"/>
        <v>0.20109538685053413</v>
      </c>
      <c r="M57" s="189">
        <f t="shared" si="38"/>
        <v>0.25380728916933581</v>
      </c>
      <c r="N57" s="189">
        <f t="shared" si="38"/>
        <v>0.31161695708591103</v>
      </c>
      <c r="O57" s="189">
        <f t="shared" si="38"/>
        <v>0.61764695573371176</v>
      </c>
      <c r="P57" s="189">
        <f t="shared" si="38"/>
        <v>0.74667384859062635</v>
      </c>
      <c r="Q57" s="189">
        <f t="shared" si="38"/>
        <v>0.78522783728750711</v>
      </c>
      <c r="R57" s="189">
        <f>IFERROR(R55/R51,"-  ")</f>
        <v>0.2210309825203855</v>
      </c>
      <c r="S57" s="189">
        <f t="shared" ref="S57:AC57" si="39">IFERROR(S55/S51,"-  ")</f>
        <v>0.25844869728308656</v>
      </c>
      <c r="T57" s="189">
        <f t="shared" si="39"/>
        <v>0.30896993892777985</v>
      </c>
      <c r="U57" s="189">
        <f t="shared" si="39"/>
        <v>0.34934964937723134</v>
      </c>
      <c r="V57" s="189">
        <f t="shared" si="39"/>
        <v>0.38523044730884859</v>
      </c>
      <c r="W57" s="189">
        <f t="shared" si="39"/>
        <v>0.44786195789507471</v>
      </c>
      <c r="X57" s="189">
        <f t="shared" si="39"/>
        <v>0.51970516733929217</v>
      </c>
      <c r="Y57" s="189">
        <f t="shared" si="39"/>
        <v>0.55988023130809128</v>
      </c>
      <c r="Z57" s="189">
        <f t="shared" si="39"/>
        <v>0.59821028375291752</v>
      </c>
      <c r="AA57" s="189">
        <f t="shared" si="39"/>
        <v>0.65918097068637427</v>
      </c>
      <c r="AB57" s="189">
        <f t="shared" si="39"/>
        <v>0.79192816998437399</v>
      </c>
      <c r="AC57" s="189">
        <f t="shared" si="39"/>
        <v>0.50419083403974896</v>
      </c>
      <c r="AD57" s="190"/>
      <c r="AE57" s="141">
        <v>50</v>
      </c>
    </row>
    <row r="58" spans="1:31">
      <c r="A58" s="182" t="s">
        <v>74</v>
      </c>
      <c r="B58" s="189">
        <f>IFERROR(HLOOKUP($B$7,$F$8:$AC$75,AE58,FALSE),"-  ")</f>
        <v>0.55002636440699881</v>
      </c>
      <c r="F58" s="189">
        <f>IFERROR(F53/F52,"-  ")</f>
        <v>8.1771802297704206E-3</v>
      </c>
      <c r="G58" s="189">
        <f t="shared" ref="G58:Q58" si="40">IFERROR(G53/G52,"-  ")</f>
        <v>2.5062333378085503E-2</v>
      </c>
      <c r="H58" s="189">
        <f t="shared" si="40"/>
        <v>9.6878031160295877E-2</v>
      </c>
      <c r="I58" s="189">
        <f t="shared" si="40"/>
        <v>0.11510385699764092</v>
      </c>
      <c r="J58" s="189">
        <f t="shared" si="40"/>
        <v>0.20376014116112698</v>
      </c>
      <c r="K58" s="189">
        <f t="shared" si="40"/>
        <v>0.29880351879910749</v>
      </c>
      <c r="L58" s="189">
        <f t="shared" si="40"/>
        <v>0.33580870091760207</v>
      </c>
      <c r="M58" s="189">
        <f t="shared" si="40"/>
        <v>0.36246369320470284</v>
      </c>
      <c r="N58" s="189">
        <f t="shared" si="40"/>
        <v>0.40654682420714672</v>
      </c>
      <c r="O58" s="189">
        <f t="shared" si="40"/>
        <v>0.42803014154471702</v>
      </c>
      <c r="P58" s="189">
        <f t="shared" si="40"/>
        <v>0.49735076604670381</v>
      </c>
      <c r="Q58" s="189">
        <f t="shared" si="40"/>
        <v>0.52448832847452642</v>
      </c>
      <c r="R58" s="189">
        <f>IFERROR(R53/R52,"-  ")</f>
        <v>0.54567316960444423</v>
      </c>
      <c r="S58" s="189">
        <f t="shared" ref="S58:AC58" si="41">IFERROR(S53/S52,"-  ")</f>
        <v>0.48701201142349709</v>
      </c>
      <c r="T58" s="189">
        <f t="shared" si="41"/>
        <v>0.50663192523790046</v>
      </c>
      <c r="U58" s="189">
        <f t="shared" si="41"/>
        <v>0.53236188467684831</v>
      </c>
      <c r="V58" s="189">
        <f t="shared" si="41"/>
        <v>0.50705014014343164</v>
      </c>
      <c r="W58" s="189">
        <f t="shared" si="41"/>
        <v>0.547804804625312</v>
      </c>
      <c r="X58" s="189">
        <f t="shared" si="41"/>
        <v>0.56075882821986445</v>
      </c>
      <c r="Y58" s="189">
        <f t="shared" si="41"/>
        <v>0.56141833237898953</v>
      </c>
      <c r="Z58" s="189">
        <f t="shared" si="41"/>
        <v>0.55014525426331462</v>
      </c>
      <c r="AA58" s="189">
        <f t="shared" si="41"/>
        <v>0.55702313131234615</v>
      </c>
      <c r="AB58" s="189">
        <f t="shared" si="41"/>
        <v>0.55002636440699881</v>
      </c>
      <c r="AC58" s="189">
        <f t="shared" si="41"/>
        <v>0.50419083403974896</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73732024</v>
      </c>
      <c r="F60" s="217">
        <f>SUM($F$4:$I$4)</f>
        <v>73732024</v>
      </c>
      <c r="G60" s="217">
        <f t="shared" ref="G60:AC60" si="42">SUM($F$4:$I$4)</f>
        <v>73732024</v>
      </c>
      <c r="H60" s="217">
        <f t="shared" si="42"/>
        <v>73732024</v>
      </c>
      <c r="I60" s="217">
        <f t="shared" si="42"/>
        <v>73732024</v>
      </c>
      <c r="J60" s="217">
        <f t="shared" si="42"/>
        <v>73732024</v>
      </c>
      <c r="K60" s="217">
        <f t="shared" si="42"/>
        <v>73732024</v>
      </c>
      <c r="L60" s="217">
        <f t="shared" si="42"/>
        <v>73732024</v>
      </c>
      <c r="M60" s="217">
        <f t="shared" si="42"/>
        <v>73732024</v>
      </c>
      <c r="N60" s="217">
        <f t="shared" si="42"/>
        <v>73732024</v>
      </c>
      <c r="O60" s="217">
        <f t="shared" si="42"/>
        <v>73732024</v>
      </c>
      <c r="P60" s="217">
        <f t="shared" si="42"/>
        <v>73732024</v>
      </c>
      <c r="Q60" s="217">
        <f t="shared" si="42"/>
        <v>73732024</v>
      </c>
      <c r="R60" s="217">
        <f t="shared" si="42"/>
        <v>73732024</v>
      </c>
      <c r="S60" s="217">
        <f t="shared" si="42"/>
        <v>73732024</v>
      </c>
      <c r="T60" s="217">
        <f t="shared" si="42"/>
        <v>73732024</v>
      </c>
      <c r="U60" s="217">
        <f t="shared" si="42"/>
        <v>73732024</v>
      </c>
      <c r="V60" s="217">
        <f t="shared" si="42"/>
        <v>73732024</v>
      </c>
      <c r="W60" s="217">
        <f t="shared" si="42"/>
        <v>73732024</v>
      </c>
      <c r="X60" s="217">
        <f t="shared" si="42"/>
        <v>73732024</v>
      </c>
      <c r="Y60" s="217">
        <f t="shared" si="42"/>
        <v>73732024</v>
      </c>
      <c r="Z60" s="217">
        <f t="shared" si="42"/>
        <v>73732024</v>
      </c>
      <c r="AA60" s="217">
        <f t="shared" si="42"/>
        <v>73732024</v>
      </c>
      <c r="AB60" s="217">
        <f>SUM($F$4:$I$4)</f>
        <v>73732024</v>
      </c>
      <c r="AC60" s="217">
        <f t="shared" si="42"/>
        <v>73732024</v>
      </c>
      <c r="AD60" s="190"/>
      <c r="AE60" s="141">
        <v>53</v>
      </c>
    </row>
    <row r="61" spans="1:31">
      <c r="A61" s="182" t="s">
        <v>58</v>
      </c>
      <c r="B61" s="206">
        <f>HLOOKUP($B$7,$F$8:$AC$75,AE61,FALSE)</f>
        <v>15580509.379999997</v>
      </c>
      <c r="F61" s="218">
        <f>F53</f>
        <v>8527</v>
      </c>
      <c r="G61" s="218">
        <f t="shared" ref="G61:Q61" si="43">G53</f>
        <v>52269</v>
      </c>
      <c r="H61" s="218">
        <f t="shared" si="43"/>
        <v>303067.42</v>
      </c>
      <c r="I61" s="218">
        <f t="shared" si="43"/>
        <v>480112</v>
      </c>
      <c r="J61" s="218">
        <f t="shared" si="43"/>
        <v>1062385</v>
      </c>
      <c r="K61" s="218">
        <f t="shared" si="43"/>
        <v>1869518</v>
      </c>
      <c r="L61" s="218">
        <f t="shared" si="43"/>
        <v>2451222.1799999997</v>
      </c>
      <c r="M61" s="218">
        <f t="shared" si="43"/>
        <v>3023759.12</v>
      </c>
      <c r="N61" s="218">
        <f t="shared" si="43"/>
        <v>3815450.0761205559</v>
      </c>
      <c r="O61" s="218">
        <f t="shared" si="43"/>
        <v>4463412.71</v>
      </c>
      <c r="P61" s="218">
        <f t="shared" si="43"/>
        <v>5704901.75</v>
      </c>
      <c r="Q61" s="218">
        <f t="shared" si="43"/>
        <v>6563111.2699999996</v>
      </c>
      <c r="R61" s="218">
        <f>R53+Q61</f>
        <v>7376386.6999999993</v>
      </c>
      <c r="S61" s="218">
        <f>S40+R61</f>
        <v>8014804.0599999996</v>
      </c>
      <c r="T61" s="218">
        <f t="shared" ref="T61:AC61" si="44">T40+S61</f>
        <v>8828375.459999999</v>
      </c>
      <c r="U61" s="218">
        <f t="shared" si="44"/>
        <v>9736856.0299999993</v>
      </c>
      <c r="V61" s="218">
        <f t="shared" si="44"/>
        <v>10341668.139999999</v>
      </c>
      <c r="W61" s="218">
        <f t="shared" si="44"/>
        <v>11461825.879999999</v>
      </c>
      <c r="X61" s="218">
        <f t="shared" si="44"/>
        <v>12413425.739999998</v>
      </c>
      <c r="Y61" s="218">
        <f t="shared" si="44"/>
        <v>13257048.389999999</v>
      </c>
      <c r="Z61" s="218">
        <f t="shared" si="44"/>
        <v>13942577.199999999</v>
      </c>
      <c r="AA61" s="218">
        <f t="shared" si="44"/>
        <v>14865026.259999998</v>
      </c>
      <c r="AB61" s="218">
        <f t="shared" si="44"/>
        <v>15580509.379999997</v>
      </c>
      <c r="AC61" s="218">
        <f t="shared" si="44"/>
        <v>15580509.379999997</v>
      </c>
      <c r="AD61" s="190"/>
      <c r="AE61" s="141">
        <v>54</v>
      </c>
    </row>
    <row r="62" spans="1:31">
      <c r="A62" s="213" t="s">
        <v>57</v>
      </c>
      <c r="B62" s="219">
        <f>HLOOKUP($B$7,$F$8:$AC$75,AE62,FALSE)</f>
        <v>20726660.269999996</v>
      </c>
      <c r="F62" s="203">
        <f>F61+F54</f>
        <v>424731.71</v>
      </c>
      <c r="G62" s="203">
        <f>G61+G54</f>
        <v>468473.71</v>
      </c>
      <c r="H62" s="203">
        <f t="shared" ref="H62:Q62" si="45">H61+H54</f>
        <v>363500.12</v>
      </c>
      <c r="I62" s="203">
        <f t="shared" si="45"/>
        <v>540544.69999999995</v>
      </c>
      <c r="J62" s="203">
        <f t="shared" si="45"/>
        <v>1122817.7</v>
      </c>
      <c r="K62" s="203">
        <f t="shared" si="45"/>
        <v>1929950.7</v>
      </c>
      <c r="L62" s="203">
        <f t="shared" si="45"/>
        <v>2516378.9699999997</v>
      </c>
      <c r="M62" s="203">
        <f t="shared" si="45"/>
        <v>3175981.98</v>
      </c>
      <c r="N62" s="203">
        <f t="shared" si="45"/>
        <v>3899375.1661205557</v>
      </c>
      <c r="O62" s="203">
        <f t="shared" si="45"/>
        <v>7728838.71</v>
      </c>
      <c r="P62" s="203">
        <f t="shared" si="45"/>
        <v>9343398.6699999999</v>
      </c>
      <c r="Q62" s="203">
        <f t="shared" si="45"/>
        <v>9825838.6099999994</v>
      </c>
      <c r="R62" s="203">
        <f>R61+R54</f>
        <v>10516226.299999999</v>
      </c>
      <c r="S62" s="203">
        <f>S61+S54</f>
        <v>11185438.049999999</v>
      </c>
      <c r="T62" s="203">
        <f t="shared" ref="T62:AC62" si="46">T61+T54</f>
        <v>12089004.949999999</v>
      </c>
      <c r="U62" s="203">
        <f t="shared" si="46"/>
        <v>12811191.669999998</v>
      </c>
      <c r="V62" s="203">
        <f t="shared" si="46"/>
        <v>13452915.829999998</v>
      </c>
      <c r="W62" s="203">
        <f t="shared" si="46"/>
        <v>14573073.569999998</v>
      </c>
      <c r="X62" s="203">
        <f t="shared" si="46"/>
        <v>15857981.539999999</v>
      </c>
      <c r="Y62" s="203">
        <f t="shared" si="46"/>
        <v>16576508.18</v>
      </c>
      <c r="Z62" s="203">
        <f t="shared" si="46"/>
        <v>17262036.989999998</v>
      </c>
      <c r="AA62" s="203">
        <f t="shared" si="46"/>
        <v>18352491.079999998</v>
      </c>
      <c r="AB62" s="203">
        <f t="shared" si="46"/>
        <v>20726660.269999996</v>
      </c>
      <c r="AC62" s="203">
        <f t="shared" si="46"/>
        <v>15580509.379999997</v>
      </c>
      <c r="AD62" s="190"/>
      <c r="AE62" s="141">
        <v>55</v>
      </c>
    </row>
    <row r="63" spans="1:31">
      <c r="A63" s="182" t="s">
        <v>53</v>
      </c>
      <c r="B63" s="189">
        <f>IFERROR(HLOOKUP($B$7,$F$8:$AC$75,AE63,FALSE),"-  ")</f>
        <v>0.21131264998231972</v>
      </c>
      <c r="F63" s="189">
        <f>IFERROR(F61/F60,"-  ")</f>
        <v>1.1564852742954676E-4</v>
      </c>
      <c r="G63" s="189">
        <f t="shared" ref="G63:Q63" si="47">IFERROR(G61/G60,"-  ")</f>
        <v>7.0890499357511194E-4</v>
      </c>
      <c r="H63" s="189">
        <f t="shared" si="47"/>
        <v>4.1103906221264183E-3</v>
      </c>
      <c r="I63" s="189">
        <f t="shared" si="47"/>
        <v>6.5115803683891815E-3</v>
      </c>
      <c r="J63" s="189">
        <f t="shared" si="47"/>
        <v>1.4408732357598104E-2</v>
      </c>
      <c r="K63" s="189">
        <f t="shared" si="47"/>
        <v>2.5355576838633917E-2</v>
      </c>
      <c r="L63" s="189">
        <f t="shared" si="47"/>
        <v>3.3245014133885697E-2</v>
      </c>
      <c r="M63" s="189">
        <f t="shared" si="47"/>
        <v>4.1010119564871841E-2</v>
      </c>
      <c r="N63" s="189">
        <f t="shared" si="47"/>
        <v>5.1747529351975415E-2</v>
      </c>
      <c r="O63" s="189">
        <f t="shared" si="47"/>
        <v>6.0535605397188066E-2</v>
      </c>
      <c r="P63" s="189">
        <f t="shared" si="47"/>
        <v>7.7373459190541144E-2</v>
      </c>
      <c r="Q63" s="189">
        <f t="shared" si="47"/>
        <v>8.9013035502728086E-2</v>
      </c>
      <c r="R63" s="189">
        <f>IFERROR(R61/R60,"-  ")</f>
        <v>0.10004318747577036</v>
      </c>
      <c r="S63" s="189">
        <f t="shared" ref="S63:AC63" si="48">IFERROR(S61/S60,"-  ")</f>
        <v>0.10870180452390674</v>
      </c>
      <c r="T63" s="189">
        <f t="shared" si="48"/>
        <v>0.11973597062790517</v>
      </c>
      <c r="U63" s="189">
        <f t="shared" si="48"/>
        <v>0.13205735448141231</v>
      </c>
      <c r="V63" s="189">
        <f t="shared" si="48"/>
        <v>0.14026019603096748</v>
      </c>
      <c r="W63" s="189">
        <f t="shared" si="48"/>
        <v>0.15545247855938416</v>
      </c>
      <c r="X63" s="189">
        <f t="shared" si="48"/>
        <v>0.16835867329506646</v>
      </c>
      <c r="Y63" s="189">
        <f t="shared" si="48"/>
        <v>0.17980041331837029</v>
      </c>
      <c r="Z63" s="189">
        <f t="shared" si="48"/>
        <v>0.18909798542896367</v>
      </c>
      <c r="AA63" s="189">
        <f t="shared" si="48"/>
        <v>0.20160881871356193</v>
      </c>
      <c r="AB63" s="189">
        <f t="shared" si="48"/>
        <v>0.21131264998231972</v>
      </c>
      <c r="AC63" s="189">
        <f t="shared" si="48"/>
        <v>0.21131264998231972</v>
      </c>
      <c r="AD63" s="190"/>
      <c r="AE63" s="141">
        <v>56</v>
      </c>
    </row>
    <row r="64" spans="1:31">
      <c r="A64" s="182" t="s">
        <v>54</v>
      </c>
      <c r="B64" s="189">
        <f>IFERROR(HLOOKUP($B$7,$F$8:$AC$75,AE64,FALSE),"-  ")</f>
        <v>0.28110797921402503</v>
      </c>
      <c r="F64" s="189">
        <f>IFERROR(F62/F60,"-  ")</f>
        <v>5.7604781065009152E-3</v>
      </c>
      <c r="G64" s="189">
        <f t="shared" ref="G64:Q64" si="49">IFERROR(G62/G60,"-  ")</f>
        <v>6.3537345726464804E-3</v>
      </c>
      <c r="H64" s="189">
        <f t="shared" si="49"/>
        <v>4.9300168404437126E-3</v>
      </c>
      <c r="I64" s="189">
        <f t="shared" si="49"/>
        <v>7.3312065867064758E-3</v>
      </c>
      <c r="J64" s="189">
        <f t="shared" si="49"/>
        <v>1.5228358575915398E-2</v>
      </c>
      <c r="K64" s="189">
        <f t="shared" si="49"/>
        <v>2.6175203056951209E-2</v>
      </c>
      <c r="L64" s="189">
        <f t="shared" si="49"/>
        <v>3.4128711426665834E-2</v>
      </c>
      <c r="M64" s="189">
        <f t="shared" si="49"/>
        <v>4.3074661560897884E-2</v>
      </c>
      <c r="N64" s="189">
        <f t="shared" si="49"/>
        <v>5.2885774112488161E-2</v>
      </c>
      <c r="O64" s="189">
        <f t="shared" si="49"/>
        <v>0.10482336291215877</v>
      </c>
      <c r="P64" s="189">
        <f t="shared" si="49"/>
        <v>0.12672103874430465</v>
      </c>
      <c r="Q64" s="189">
        <f t="shared" si="49"/>
        <v>0.13326419209650339</v>
      </c>
      <c r="R64" s="189">
        <f>IFERROR(R62/R60,"-  ")</f>
        <v>0.1426276633881636</v>
      </c>
      <c r="S64" s="189">
        <f t="shared" ref="S64:AC64" si="50">IFERROR(S62/S60,"-  ")</f>
        <v>0.15170393328684426</v>
      </c>
      <c r="T64" s="189">
        <f t="shared" si="50"/>
        <v>0.16395867486290625</v>
      </c>
      <c r="U64" s="189">
        <f t="shared" si="50"/>
        <v>0.17375342456352477</v>
      </c>
      <c r="V64" s="189">
        <f t="shared" si="50"/>
        <v>0.18245689050933958</v>
      </c>
      <c r="W64" s="189">
        <f t="shared" si="50"/>
        <v>0.19764917303775628</v>
      </c>
      <c r="X64" s="189">
        <f t="shared" si="50"/>
        <v>0.2150759016190848</v>
      </c>
      <c r="Y64" s="189">
        <f t="shared" si="50"/>
        <v>0.22482101101686833</v>
      </c>
      <c r="Z64" s="189">
        <f t="shared" si="50"/>
        <v>0.23411858312746167</v>
      </c>
      <c r="AA64" s="189">
        <f t="shared" si="50"/>
        <v>0.24890800610600353</v>
      </c>
      <c r="AB64" s="189">
        <f t="shared" si="50"/>
        <v>0.28110797921402503</v>
      </c>
      <c r="AC64" s="189">
        <f t="shared" si="50"/>
        <v>0.21131264998231972</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35738</v>
      </c>
      <c r="E71" s="175" t="s">
        <v>111</v>
      </c>
      <c r="F71" s="176">
        <v>1143</v>
      </c>
      <c r="G71" s="176">
        <v>2008</v>
      </c>
      <c r="H71" s="176">
        <v>3087</v>
      </c>
      <c r="I71" s="176">
        <v>5241</v>
      </c>
      <c r="J71" s="176">
        <v>7702</v>
      </c>
      <c r="K71" s="176">
        <v>9151</v>
      </c>
      <c r="L71" s="176">
        <v>10587</v>
      </c>
      <c r="M71" s="176">
        <v>12333</v>
      </c>
      <c r="N71" s="176">
        <v>13619</v>
      </c>
      <c r="O71" s="176">
        <v>15315</v>
      </c>
      <c r="P71" s="176">
        <v>16768</v>
      </c>
      <c r="Q71" s="176">
        <v>18217</v>
      </c>
      <c r="R71" s="235">
        <v>19392</v>
      </c>
      <c r="S71" s="235">
        <v>20823</v>
      </c>
      <c r="T71" s="235">
        <f>S71+1634</f>
        <v>22457</v>
      </c>
      <c r="U71" s="235">
        <v>24431</v>
      </c>
      <c r="V71" s="235">
        <v>26231</v>
      </c>
      <c r="W71" s="235">
        <v>27654</v>
      </c>
      <c r="X71" s="235">
        <v>28404</v>
      </c>
      <c r="Y71" s="235">
        <v>29504</v>
      </c>
      <c r="Z71" s="235">
        <v>32000</v>
      </c>
      <c r="AA71" s="235">
        <v>34214</v>
      </c>
      <c r="AB71" s="235">
        <v>35738</v>
      </c>
      <c r="AC71" s="235"/>
      <c r="AD71" s="172"/>
      <c r="AE71" s="141">
        <v>64</v>
      </c>
    </row>
    <row r="72" spans="1:31">
      <c r="A72" s="173" t="s">
        <v>32</v>
      </c>
      <c r="B72" s="174">
        <f>HLOOKUP($B$7,$F$8:$AC$75,AE72,FALSE)</f>
        <v>23487</v>
      </c>
      <c r="E72" s="175" t="s">
        <v>111</v>
      </c>
      <c r="F72" s="176">
        <v>52</v>
      </c>
      <c r="G72" s="176">
        <v>681</v>
      </c>
      <c r="H72" s="176">
        <v>1411</v>
      </c>
      <c r="I72" s="176">
        <v>2365</v>
      </c>
      <c r="J72" s="176">
        <v>3234</v>
      </c>
      <c r="K72" s="176">
        <v>4317</v>
      </c>
      <c r="L72" s="176">
        <v>5525</v>
      </c>
      <c r="M72" s="176">
        <v>6723</v>
      </c>
      <c r="N72" s="176">
        <v>7528</v>
      </c>
      <c r="O72" s="176">
        <v>8805</v>
      </c>
      <c r="P72" s="176">
        <v>9279</v>
      </c>
      <c r="Q72" s="176">
        <v>10174</v>
      </c>
      <c r="R72" s="235">
        <v>11223</v>
      </c>
      <c r="S72" s="235">
        <v>12320</v>
      </c>
      <c r="T72" s="235">
        <v>13157</v>
      </c>
      <c r="U72" s="235">
        <v>14105</v>
      </c>
      <c r="V72" s="235">
        <v>14958</v>
      </c>
      <c r="W72" s="235">
        <v>16133</v>
      </c>
      <c r="X72" s="235">
        <v>16878</v>
      </c>
      <c r="Y72" s="235">
        <v>17895</v>
      </c>
      <c r="Z72" s="235">
        <v>18853</v>
      </c>
      <c r="AA72" s="235">
        <v>21827</v>
      </c>
      <c r="AB72" s="235">
        <v>23487</v>
      </c>
      <c r="AC72" s="235"/>
      <c r="AD72" s="172"/>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2"/>
      <c r="AE73" s="141">
        <v>66</v>
      </c>
    </row>
    <row r="74" spans="1:31" s="141" customFormat="1">
      <c r="A74" s="173" t="s">
        <v>109</v>
      </c>
      <c r="B74" s="174">
        <f>HLOOKUP($B$7,$F$8:$AC$75,AE74,FALSE)</f>
        <v>0</v>
      </c>
      <c r="C74" s="222"/>
      <c r="E74" s="175" t="s">
        <v>28</v>
      </c>
      <c r="F74" s="223"/>
      <c r="G74" s="223"/>
      <c r="H74" s="224">
        <v>8798</v>
      </c>
      <c r="I74" s="223">
        <f>H74</f>
        <v>8798</v>
      </c>
      <c r="J74" s="223">
        <f>H74</f>
        <v>8798</v>
      </c>
      <c r="K74" s="224">
        <v>8804</v>
      </c>
      <c r="L74" s="223">
        <f>K74</f>
        <v>8804</v>
      </c>
      <c r="M74" s="223">
        <f>K74</f>
        <v>8804</v>
      </c>
      <c r="N74" s="224">
        <v>8804</v>
      </c>
      <c r="O74" s="223">
        <f>N74</f>
        <v>8804</v>
      </c>
      <c r="P74" s="223">
        <f>N74</f>
        <v>8804</v>
      </c>
      <c r="Q74" s="224">
        <v>7211</v>
      </c>
      <c r="R74" s="223">
        <f>Q74</f>
        <v>7211</v>
      </c>
      <c r="S74" s="223">
        <f>Q74</f>
        <v>7211</v>
      </c>
      <c r="T74" s="238">
        <v>14800</v>
      </c>
      <c r="U74" s="223">
        <f>T74</f>
        <v>14800</v>
      </c>
      <c r="V74" s="223">
        <f>T74</f>
        <v>14800</v>
      </c>
      <c r="W74" s="238"/>
      <c r="X74" s="223">
        <f>W74</f>
        <v>0</v>
      </c>
      <c r="Y74" s="223">
        <f>W74</f>
        <v>0</v>
      </c>
      <c r="Z74" s="238"/>
      <c r="AA74" s="223">
        <f>Z74</f>
        <v>0</v>
      </c>
      <c r="AB74" s="223">
        <f>Z74</f>
        <v>0</v>
      </c>
      <c r="AC74" s="238"/>
      <c r="AD74" s="172"/>
      <c r="AE74" s="141">
        <v>67</v>
      </c>
    </row>
    <row r="75" spans="1:31" s="141" customFormat="1" ht="15" customHeight="1">
      <c r="A75" s="173" t="s">
        <v>110</v>
      </c>
      <c r="B75" s="174">
        <f>HLOOKUP($B$7,$F$8:$AC$75,AE75,FALSE)</f>
        <v>0</v>
      </c>
      <c r="C75" s="222"/>
      <c r="D75" s="222"/>
      <c r="E75" s="175" t="s">
        <v>28</v>
      </c>
      <c r="F75" s="223"/>
      <c r="G75" s="223"/>
      <c r="H75" s="224">
        <v>3209</v>
      </c>
      <c r="I75" s="223">
        <f>H75</f>
        <v>3209</v>
      </c>
      <c r="J75" s="223">
        <f>H75</f>
        <v>3209</v>
      </c>
      <c r="K75" s="224">
        <v>2905</v>
      </c>
      <c r="L75" s="223">
        <f>K75</f>
        <v>2905</v>
      </c>
      <c r="M75" s="223">
        <f>K75</f>
        <v>2905</v>
      </c>
      <c r="N75" s="224">
        <v>3535</v>
      </c>
      <c r="O75" s="223">
        <f>N75</f>
        <v>3535</v>
      </c>
      <c r="P75" s="223">
        <f>N75</f>
        <v>3535</v>
      </c>
      <c r="Q75" s="224">
        <v>3035</v>
      </c>
      <c r="R75" s="223">
        <f>Q75</f>
        <v>3035</v>
      </c>
      <c r="S75" s="223">
        <f>Q75</f>
        <v>3035</v>
      </c>
      <c r="T75" s="238">
        <v>3000</v>
      </c>
      <c r="U75" s="223">
        <f>T75</f>
        <v>3000</v>
      </c>
      <c r="V75" s="223">
        <f>T75</f>
        <v>3000</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39"/>
      <c r="AA76" s="222"/>
      <c r="AB76" s="222"/>
      <c r="AC76" s="222"/>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2" s="141" customFormat="1">
      <c r="A81" s="228">
        <f>VLOOKUP(B7,E88:T111,6,FALSE)</f>
        <v>0</v>
      </c>
      <c r="B81" s="230"/>
      <c r="C81" s="222"/>
      <c r="AD81" s="225"/>
    </row>
    <row r="82" spans="1:32" s="141" customFormat="1">
      <c r="A82" s="167" t="s">
        <v>37</v>
      </c>
      <c r="B82" s="160"/>
      <c r="C82" s="222"/>
      <c r="AD82" s="225"/>
    </row>
    <row r="83" spans="1:32" s="141" customFormat="1" ht="15" customHeight="1">
      <c r="A83" s="228">
        <f>VLOOKUP(B7,E88:T111,10,FALSE)</f>
        <v>0</v>
      </c>
      <c r="B83" s="231"/>
      <c r="C83" s="222"/>
      <c r="AD83" s="225"/>
    </row>
    <row r="84" spans="1:32">
      <c r="A84" s="167" t="s">
        <v>49</v>
      </c>
    </row>
    <row r="85" spans="1:32">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2">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2">
      <c r="A87" s="229"/>
      <c r="D87" s="222"/>
      <c r="E87" s="139"/>
      <c r="F87" s="326" t="s">
        <v>26</v>
      </c>
      <c r="G87" s="326"/>
      <c r="H87" s="326"/>
      <c r="I87" s="326"/>
      <c r="J87" s="326" t="s">
        <v>100</v>
      </c>
      <c r="K87" s="326"/>
      <c r="L87" s="326"/>
      <c r="M87" s="326"/>
      <c r="N87" s="326" t="s">
        <v>34</v>
      </c>
      <c r="O87" s="326"/>
      <c r="P87" s="326"/>
      <c r="Q87" s="326"/>
      <c r="R87" s="152"/>
      <c r="S87" s="152"/>
      <c r="T87" s="152"/>
      <c r="U87" s="152"/>
      <c r="V87" s="152"/>
      <c r="W87" s="152"/>
      <c r="X87" s="152"/>
      <c r="Y87" s="152"/>
      <c r="Z87" s="152"/>
      <c r="AA87" s="152"/>
      <c r="AB87" s="152"/>
      <c r="AC87" s="152"/>
      <c r="AD87" s="326" t="s">
        <v>49</v>
      </c>
      <c r="AE87" s="326"/>
      <c r="AF87" s="326"/>
    </row>
    <row r="88" spans="1:32">
      <c r="D88" s="222"/>
      <c r="E88" s="162">
        <v>40909</v>
      </c>
      <c r="F88" s="327"/>
      <c r="G88" s="327"/>
      <c r="H88" s="327"/>
      <c r="I88" s="327"/>
      <c r="J88" s="327"/>
      <c r="K88" s="327"/>
      <c r="L88" s="327"/>
      <c r="M88" s="327"/>
      <c r="N88" s="327"/>
      <c r="O88" s="327"/>
      <c r="P88" s="327"/>
      <c r="Q88" s="327"/>
      <c r="R88" s="328"/>
      <c r="S88" s="328"/>
      <c r="T88" s="328"/>
      <c r="AD88" s="139"/>
    </row>
    <row r="89" spans="1:32">
      <c r="D89" s="222"/>
      <c r="E89" s="162">
        <v>40940</v>
      </c>
      <c r="F89" s="327"/>
      <c r="G89" s="327"/>
      <c r="H89" s="327"/>
      <c r="I89" s="327"/>
      <c r="J89" s="327"/>
      <c r="K89" s="327"/>
      <c r="L89" s="327"/>
      <c r="M89" s="327"/>
      <c r="N89" s="327"/>
      <c r="O89" s="327"/>
      <c r="P89" s="327"/>
      <c r="Q89" s="327"/>
      <c r="R89" s="328"/>
      <c r="S89" s="328"/>
      <c r="T89" s="328"/>
      <c r="AD89" s="139"/>
    </row>
    <row r="90" spans="1:32">
      <c r="D90" s="222"/>
      <c r="E90" s="162">
        <v>40969</v>
      </c>
      <c r="F90" s="327"/>
      <c r="G90" s="327"/>
      <c r="H90" s="327"/>
      <c r="I90" s="327"/>
      <c r="J90" s="327"/>
      <c r="K90" s="327"/>
      <c r="L90" s="327"/>
      <c r="M90" s="327"/>
      <c r="N90" s="327"/>
      <c r="O90" s="327"/>
      <c r="P90" s="327"/>
      <c r="Q90" s="327"/>
      <c r="R90" s="328"/>
      <c r="S90" s="328"/>
      <c r="T90" s="328"/>
      <c r="AD90" s="139"/>
    </row>
    <row r="91" spans="1:32">
      <c r="D91" s="222"/>
      <c r="E91" s="162">
        <v>41000</v>
      </c>
      <c r="F91" s="327"/>
      <c r="G91" s="327"/>
      <c r="H91" s="327"/>
      <c r="I91" s="327"/>
      <c r="J91" s="327"/>
      <c r="K91" s="327"/>
      <c r="L91" s="327"/>
      <c r="M91" s="327"/>
      <c r="N91" s="327"/>
      <c r="O91" s="327"/>
      <c r="P91" s="327"/>
      <c r="Q91" s="327"/>
      <c r="R91" s="328"/>
      <c r="S91" s="328"/>
      <c r="T91" s="328"/>
      <c r="AD91" s="139"/>
    </row>
    <row r="92" spans="1:32">
      <c r="D92" s="222"/>
      <c r="E92" s="162">
        <v>41030</v>
      </c>
      <c r="F92" s="327"/>
      <c r="G92" s="327"/>
      <c r="H92" s="327"/>
      <c r="I92" s="327"/>
      <c r="J92" s="327"/>
      <c r="K92" s="327"/>
      <c r="L92" s="327"/>
      <c r="M92" s="327"/>
      <c r="N92" s="327"/>
      <c r="O92" s="327"/>
      <c r="P92" s="327"/>
      <c r="Q92" s="327"/>
      <c r="R92" s="328"/>
      <c r="S92" s="328"/>
      <c r="T92" s="328"/>
      <c r="AD92" s="139"/>
    </row>
    <row r="93" spans="1:32">
      <c r="D93" s="222"/>
      <c r="E93" s="162">
        <v>41061</v>
      </c>
      <c r="F93" s="327"/>
      <c r="G93" s="327"/>
      <c r="H93" s="327"/>
      <c r="I93" s="327"/>
      <c r="J93" s="327"/>
      <c r="K93" s="327"/>
      <c r="L93" s="327"/>
      <c r="M93" s="327"/>
      <c r="N93" s="327"/>
      <c r="O93" s="327"/>
      <c r="P93" s="327"/>
      <c r="Q93" s="327"/>
      <c r="R93" s="328"/>
      <c r="S93" s="328"/>
      <c r="T93" s="328"/>
      <c r="AD93" s="139"/>
    </row>
    <row r="94" spans="1:32">
      <c r="D94" s="222"/>
      <c r="E94" s="162">
        <v>41091</v>
      </c>
      <c r="F94" s="327"/>
      <c r="G94" s="327"/>
      <c r="H94" s="327"/>
      <c r="I94" s="327"/>
      <c r="J94" s="327"/>
      <c r="K94" s="327"/>
      <c r="L94" s="327"/>
      <c r="M94" s="327"/>
      <c r="N94" s="327"/>
      <c r="O94" s="327"/>
      <c r="P94" s="327"/>
      <c r="Q94" s="327"/>
      <c r="R94" s="328"/>
      <c r="S94" s="328"/>
      <c r="T94" s="328"/>
      <c r="AD94" s="139"/>
    </row>
    <row r="95" spans="1:32">
      <c r="D95" s="222"/>
      <c r="E95" s="162">
        <v>41122</v>
      </c>
      <c r="F95" s="327"/>
      <c r="G95" s="327"/>
      <c r="H95" s="327"/>
      <c r="I95" s="327"/>
      <c r="J95" s="327"/>
      <c r="K95" s="327"/>
      <c r="L95" s="327"/>
      <c r="M95" s="327"/>
      <c r="N95" s="327"/>
      <c r="O95" s="327"/>
      <c r="P95" s="327"/>
      <c r="Q95" s="327"/>
      <c r="R95" s="328"/>
      <c r="S95" s="328"/>
      <c r="T95" s="328"/>
      <c r="AD95" s="139"/>
    </row>
    <row r="96" spans="1:32">
      <c r="D96" s="234"/>
      <c r="E96" s="162">
        <v>41153</v>
      </c>
      <c r="F96" s="327"/>
      <c r="G96" s="327"/>
      <c r="H96" s="327"/>
      <c r="I96" s="327"/>
      <c r="J96" s="327"/>
      <c r="K96" s="327"/>
      <c r="L96" s="327"/>
      <c r="M96" s="327"/>
      <c r="N96" s="327"/>
      <c r="O96" s="327"/>
      <c r="P96" s="327"/>
      <c r="Q96" s="327"/>
      <c r="R96" s="328"/>
      <c r="S96" s="328"/>
      <c r="T96" s="328"/>
      <c r="AD96" s="139"/>
    </row>
    <row r="97" spans="4:30">
      <c r="D97" s="234"/>
      <c r="E97" s="162">
        <v>41183</v>
      </c>
      <c r="F97" s="327"/>
      <c r="G97" s="327"/>
      <c r="H97" s="327"/>
      <c r="I97" s="327"/>
      <c r="J97" s="327"/>
      <c r="K97" s="327"/>
      <c r="L97" s="327"/>
      <c r="M97" s="327"/>
      <c r="N97" s="327"/>
      <c r="O97" s="327"/>
      <c r="P97" s="327"/>
      <c r="Q97" s="327"/>
      <c r="R97" s="328"/>
      <c r="S97" s="328"/>
      <c r="T97" s="328"/>
      <c r="AD97" s="139"/>
    </row>
    <row r="98" spans="4:30">
      <c r="D98" s="234"/>
      <c r="E98" s="162">
        <v>41214</v>
      </c>
      <c r="F98" s="327"/>
      <c r="G98" s="327"/>
      <c r="H98" s="327"/>
      <c r="I98" s="327"/>
      <c r="J98" s="327"/>
      <c r="K98" s="327"/>
      <c r="L98" s="327"/>
      <c r="M98" s="327"/>
      <c r="N98" s="327"/>
      <c r="O98" s="327"/>
      <c r="P98" s="327"/>
      <c r="Q98" s="327"/>
      <c r="R98" s="328"/>
      <c r="S98" s="328"/>
      <c r="T98" s="328"/>
      <c r="AD98" s="139"/>
    </row>
    <row r="99" spans="4:30">
      <c r="D99" s="234"/>
      <c r="E99" s="162">
        <v>41244</v>
      </c>
      <c r="F99" s="327"/>
      <c r="G99" s="327"/>
      <c r="H99" s="327"/>
      <c r="I99" s="327"/>
      <c r="J99" s="327"/>
      <c r="K99" s="327"/>
      <c r="L99" s="327"/>
      <c r="M99" s="327"/>
      <c r="N99" s="327"/>
      <c r="O99" s="327"/>
      <c r="P99" s="327"/>
      <c r="Q99" s="327"/>
      <c r="R99" s="328"/>
      <c r="S99" s="328"/>
      <c r="T99" s="328"/>
      <c r="AD99" s="139"/>
    </row>
    <row r="100" spans="4:30">
      <c r="E100" s="162">
        <v>41275</v>
      </c>
      <c r="F100" s="327"/>
      <c r="G100" s="327"/>
      <c r="H100" s="327"/>
      <c r="I100" s="327"/>
      <c r="J100" s="327"/>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c r="S101" s="328"/>
      <c r="T101" s="328"/>
      <c r="AD101" s="139"/>
    </row>
    <row r="102" spans="4:30">
      <c r="E102" s="162">
        <v>41334</v>
      </c>
      <c r="F102" s="327"/>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c r="S104" s="328"/>
      <c r="T104" s="328"/>
      <c r="AD104" s="139"/>
    </row>
    <row r="105" spans="4:30">
      <c r="E105" s="162">
        <v>41426</v>
      </c>
      <c r="F105" s="327"/>
      <c r="G105" s="327"/>
      <c r="H105" s="327"/>
      <c r="I105" s="327"/>
      <c r="J105" s="327"/>
      <c r="K105" s="327"/>
      <c r="L105" s="327"/>
      <c r="M105" s="327"/>
      <c r="N105" s="327"/>
      <c r="O105" s="327"/>
      <c r="P105" s="327"/>
      <c r="Q105" s="327"/>
      <c r="R105" s="328"/>
      <c r="S105" s="328"/>
      <c r="T105" s="328"/>
      <c r="AD105" s="139"/>
    </row>
    <row r="106" spans="4:30">
      <c r="E106" s="162">
        <v>41456</v>
      </c>
      <c r="F106" s="327"/>
      <c r="G106" s="327"/>
      <c r="H106" s="327"/>
      <c r="I106" s="327"/>
      <c r="J106" s="327"/>
      <c r="K106" s="327"/>
      <c r="L106" s="327"/>
      <c r="M106" s="327"/>
      <c r="N106" s="327"/>
      <c r="O106" s="327"/>
      <c r="P106" s="327"/>
      <c r="Q106" s="327"/>
      <c r="R106" s="328"/>
      <c r="S106" s="328"/>
      <c r="T106" s="328"/>
      <c r="AD106" s="139"/>
    </row>
    <row r="107" spans="4:30">
      <c r="E107" s="162">
        <v>41487</v>
      </c>
      <c r="F107" s="327"/>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sheetData>
  <sheetProtection password="F219" sheet="1" objects="1" scenarios="1"/>
  <customSheetViews>
    <customSheetView guid="{00D23E42-543D-436C-AA84-0A62465319D8}" scale="70" showPageBreaks="1" printArea="1" topLeftCell="A7">
      <pane xSplit="1" topLeftCell="L1" activePane="topRight" state="frozen"/>
      <selection pane="topRight" activeCell="S33" sqref="S33"/>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showPageBreaks="1" printArea="1" topLeftCell="A7">
      <pane xSplit="1" topLeftCell="S1" activePane="topRight" state="frozen"/>
      <selection pane="topRight" activeCell="AB32" sqref="AB32"/>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showPageBreaks="1" printArea="1">
      <pane xSplit="1" topLeftCell="B1" activePane="topRight" state="frozen"/>
      <selection pane="topRight" activeCell="B36" sqref="B36"/>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showPageBreaks="1" printArea="1" topLeftCell="A7">
      <pane xSplit="1" topLeftCell="M1" activePane="topRight" state="frozen"/>
      <selection pane="topRight" activeCell="S46" sqref="S46"/>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7">
      <pane xSplit="1" topLeftCell="L1" activePane="topRight" state="frozen"/>
      <selection pane="topRight" activeCell="S33" sqref="S33"/>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showPageBreaks="1" printArea="1" topLeftCell="A10">
      <pane xSplit="1" topLeftCell="M1" activePane="topRight" state="frozen"/>
      <selection pane="topRight" activeCell="X71" sqref="X71"/>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5">
      <pane xSplit="1" topLeftCell="N1" activePane="topRight" state="frozen"/>
      <selection pane="topRight" activeCell="Q43" sqref="Q43"/>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showPageBreaks="1" printArea="1" topLeftCell="A47">
      <pane xSplit="1" topLeftCell="Q1" activePane="topRight" state="frozen"/>
      <selection pane="topRight" activeCell="X78" sqref="X78"/>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7">
      <pane xSplit="1" topLeftCell="M1" activePane="topRight" state="frozen"/>
      <selection pane="topRight" activeCell="S46" sqref="S46"/>
      <rowBreaks count="1" manualBreakCount="1">
        <brk id="64" max="1" man="1"/>
      </rowBreaks>
      <pageMargins left="0.5" right="0.5" top="0.25" bottom="0.25" header="0.5" footer="0.5"/>
      <pageSetup scale="99" orientation="portrait" r:id="rId9"/>
      <headerFooter alignWithMargins="0"/>
    </customSheetView>
    <customSheetView guid="{A1C77666-EE60-4CD7-ADF7-26F191645AF7}" scale="80" showPageBreaks="1" printArea="1" topLeftCell="A34">
      <pane xSplit="1" topLeftCell="L1" activePane="topRight" state="frozen"/>
      <selection pane="topRight" activeCell="O35" sqref="O35"/>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showPageBreaks="1" printArea="1">
      <pane xSplit="1" topLeftCell="B1" activePane="topRight" state="frozen"/>
      <selection pane="topRight" activeCell="B36" sqref="B36"/>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topLeftCell="A55">
      <pane xSplit="1" topLeftCell="N1" activePane="topRight" state="frozen"/>
      <selection pane="topRight" activeCell="T73" sqref="T73"/>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36" sqref="B36"/>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pane xSplit="1" topLeftCell="M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showPageBreaks="1" printArea="1">
      <pane xSplit="1" topLeftCell="B1" activePane="topRight" state="frozen"/>
      <selection pane="topRight" activeCell="B36" sqref="B36"/>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topLeftCell="A7">
      <pane xSplit="1" topLeftCell="M1" activePane="topRight" state="frozen"/>
      <selection pane="topRight" activeCell="S46" sqref="S46"/>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B36" sqref="B36"/>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36" sqref="B36"/>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L1" activePane="topRight" state="frozen"/>
      <selection pane="topRight" activeCell="S33" sqref="S33"/>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showPageBreaks="1" printArea="1" topLeftCell="A7">
      <pane xSplit="1" topLeftCell="M1" activePane="topRight" state="frozen"/>
      <selection pane="topRight" activeCell="S46" sqref="S46"/>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49">
      <pane xSplit="1" topLeftCell="O1" activePane="topRight" state="frozen"/>
      <selection pane="topRight" activeCell="V78" sqref="V78"/>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pane xSplit="1" topLeftCell="O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topLeftCell="A7">
      <pane xSplit="1" topLeftCell="L1" activePane="topRight" state="frozen"/>
      <selection pane="topRight" activeCell="S33" sqref="S33"/>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pane xSplit="1" topLeftCell="B1" activePane="topRight" state="frozen"/>
      <selection pane="topRight" activeCell="D14" sqref="D14"/>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pane xSplit="1" topLeftCell="B1" activePane="topRight" state="frozen"/>
      <selection pane="topRight" activeCell="B36" sqref="B36"/>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showPageBreaks="1" printArea="1">
      <pane xSplit="1" topLeftCell="B1" activePane="topRight" state="frozen"/>
      <selection pane="topRight" activeCell="B36" sqref="B36"/>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showPageBreaks="1" printArea="1">
      <pane xSplit="1" topLeftCell="T1" activePane="topRight" state="frozen"/>
      <selection pane="topRight" activeCell="AB38" sqref="AB38: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showPageBreaks="1" printArea="1" topLeftCell="A3">
      <pane xSplit="1" topLeftCell="R1" activePane="topRight" state="frozen"/>
      <selection pane="topRight" activeCell="AB83" sqref="AB83"/>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showPageBreaks="1" printArea="1">
      <pane xSplit="1" topLeftCell="O1" activePane="topRight" state="frozen"/>
      <selection pane="topRight" activeCell="R46" sqref="R46:X46"/>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F1"/>
    <mergeCell ref="D85:G85"/>
    <mergeCell ref="F87:I87"/>
    <mergeCell ref="J87:M87"/>
    <mergeCell ref="N87:Q87"/>
    <mergeCell ref="AD87:AF87"/>
    <mergeCell ref="F90:I90"/>
    <mergeCell ref="J90:M90"/>
    <mergeCell ref="N90:Q90"/>
    <mergeCell ref="R90:T90"/>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10.xml><?xml version="1.0" encoding="utf-8"?>
<worksheet xmlns="http://schemas.openxmlformats.org/spreadsheetml/2006/main" xmlns:r="http://schemas.openxmlformats.org/officeDocument/2006/relationships">
  <dimension ref="A1:AJ119"/>
  <sheetViews>
    <sheetView zoomScale="70" zoomScaleNormal="70" workbookViewId="0">
      <pane xSplit="1" topLeftCell="X1" activePane="topRight" state="frozen"/>
      <selection activeCell="D27" sqref="D27"/>
      <selection pane="topRight" activeCell="Y11" sqref="Y11"/>
    </sheetView>
  </sheetViews>
  <sheetFormatPr defaultColWidth="9.140625" defaultRowHeight="15"/>
  <cols>
    <col min="1" max="1" width="69.42578125" style="139" bestFit="1" customWidth="1"/>
    <col min="2" max="2" width="59.42578125" style="139" bestFit="1" customWidth="1"/>
    <col min="3" max="3" width="6.42578125" style="141" customWidth="1"/>
    <col min="4" max="4" width="4.42578125" style="141" customWidth="1"/>
    <col min="5" max="5" width="25.42578125" style="141" bestFit="1" customWidth="1"/>
    <col min="6" max="6" width="35" style="141" bestFit="1" customWidth="1"/>
    <col min="7" max="17" width="15" style="139" bestFit="1" customWidth="1"/>
    <col min="18" max="18" width="15" style="139" customWidth="1"/>
    <col min="19" max="29" width="15" style="139" bestFit="1" customWidth="1"/>
    <col min="30" max="30" width="16.42578125" style="139" bestFit="1" customWidth="1"/>
    <col min="31" max="31" width="7" style="139" bestFit="1"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ht="33.6" customHeight="1">
      <c r="A2" s="136" t="s">
        <v>4</v>
      </c>
      <c r="B2" s="271" t="s">
        <v>134</v>
      </c>
      <c r="C2" s="138"/>
      <c r="E2" s="142"/>
      <c r="F2" s="143">
        <v>2012</v>
      </c>
      <c r="G2" s="143">
        <v>2013</v>
      </c>
      <c r="H2" s="143">
        <v>2014</v>
      </c>
      <c r="I2" s="143">
        <v>2015</v>
      </c>
    </row>
    <row r="3" spans="1:31">
      <c r="A3" s="136" t="s">
        <v>5</v>
      </c>
      <c r="B3" s="144" t="s">
        <v>99</v>
      </c>
      <c r="C3" s="145"/>
      <c r="E3" s="146" t="s">
        <v>61</v>
      </c>
      <c r="F3" s="147">
        <v>21325</v>
      </c>
      <c r="G3" s="147">
        <v>24879</v>
      </c>
      <c r="H3" s="147">
        <v>34357</v>
      </c>
      <c r="I3" s="147">
        <v>37911</v>
      </c>
    </row>
    <row r="4" spans="1:31">
      <c r="A4" s="136" t="s">
        <v>7</v>
      </c>
      <c r="B4" s="148">
        <v>41260</v>
      </c>
      <c r="C4" s="149"/>
      <c r="E4" s="146" t="s">
        <v>62</v>
      </c>
      <c r="F4" s="150">
        <v>2162143</v>
      </c>
      <c r="G4" s="150">
        <v>2522501</v>
      </c>
      <c r="H4" s="150">
        <v>3483454</v>
      </c>
      <c r="I4" s="150">
        <v>3843811</v>
      </c>
      <c r="K4" s="151"/>
      <c r="L4" s="151"/>
      <c r="M4" s="151"/>
      <c r="N4" s="151"/>
      <c r="O4" s="151"/>
      <c r="P4" s="151"/>
      <c r="Q4" s="151"/>
      <c r="R4" s="151"/>
      <c r="S4" s="151"/>
      <c r="T4" s="151"/>
      <c r="U4" s="151"/>
      <c r="V4" s="151"/>
      <c r="W4" s="151"/>
      <c r="X4" s="151"/>
      <c r="Y4" s="151"/>
      <c r="Z4" s="151"/>
      <c r="AA4" s="151"/>
      <c r="AB4" s="151"/>
      <c r="AC4" s="151"/>
      <c r="AD4" s="151"/>
      <c r="AE4" s="244"/>
    </row>
    <row r="5" spans="1:31">
      <c r="A5" s="136" t="s">
        <v>8</v>
      </c>
      <c r="B5" s="154">
        <v>41320</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40912</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81</v>
      </c>
      <c r="B10" s="168"/>
      <c r="E10" s="169" t="s">
        <v>25</v>
      </c>
      <c r="F10" s="192"/>
      <c r="G10" s="192"/>
      <c r="H10" s="192"/>
      <c r="I10" s="192"/>
      <c r="J10" s="192"/>
      <c r="K10" s="192"/>
      <c r="L10" s="192"/>
      <c r="M10" s="192"/>
      <c r="N10" s="192"/>
      <c r="O10" s="192"/>
      <c r="P10" s="192"/>
      <c r="Q10" s="192"/>
      <c r="R10" s="266"/>
      <c r="S10" s="266"/>
      <c r="T10" s="266"/>
      <c r="U10" s="266"/>
      <c r="V10" s="266"/>
      <c r="W10" s="266"/>
      <c r="X10" s="266"/>
      <c r="Y10" s="266"/>
      <c r="Z10" s="266"/>
      <c r="AA10" s="266"/>
      <c r="AB10" s="266"/>
      <c r="AC10" s="266"/>
      <c r="AD10" s="192"/>
      <c r="AE10" s="141">
        <v>3</v>
      </c>
    </row>
    <row r="11" spans="1:31">
      <c r="A11" s="173" t="s">
        <v>10</v>
      </c>
      <c r="B11" s="174">
        <f>HLOOKUP($B$7,$F$8:$AC$75,AE11,FALSE)</f>
        <v>451.80000000000109</v>
      </c>
      <c r="E11" s="175" t="s">
        <v>24</v>
      </c>
      <c r="F11" s="176">
        <v>0</v>
      </c>
      <c r="G11" s="176">
        <v>36.9</v>
      </c>
      <c r="H11" s="176">
        <v>0</v>
      </c>
      <c r="I11" s="176">
        <v>1340.1</v>
      </c>
      <c r="J11" s="176">
        <v>18</v>
      </c>
      <c r="K11" s="176">
        <v>0</v>
      </c>
      <c r="L11" s="176">
        <v>0</v>
      </c>
      <c r="M11" s="176">
        <v>950.40000000000009</v>
      </c>
      <c r="N11" s="176">
        <v>123.30000000000018</v>
      </c>
      <c r="O11" s="176">
        <v>830.69999999999982</v>
      </c>
      <c r="P11" s="176">
        <v>967.50000000000045</v>
      </c>
      <c r="Q11" s="176">
        <v>2425.5</v>
      </c>
      <c r="R11" s="235">
        <v>882</v>
      </c>
      <c r="S11" s="235">
        <v>409.5</v>
      </c>
      <c r="T11" s="235">
        <v>494.99999999999909</v>
      </c>
      <c r="U11" s="235">
        <v>219.60000000000036</v>
      </c>
      <c r="V11" s="235">
        <v>0</v>
      </c>
      <c r="W11" s="235">
        <v>484.20000000000073</v>
      </c>
      <c r="X11" s="235">
        <v>2148.2999999999993</v>
      </c>
      <c r="Y11" s="235">
        <v>2536.2000000000007</v>
      </c>
      <c r="Z11" s="235">
        <v>52.199999999998909</v>
      </c>
      <c r="AA11" s="235">
        <v>170.10000000000036</v>
      </c>
      <c r="AB11" s="235">
        <v>451.80000000000109</v>
      </c>
      <c r="AC11" s="235"/>
      <c r="AD11" s="177">
        <f>SUM(F11:AC11)</f>
        <v>14541.300000000001</v>
      </c>
      <c r="AE11" s="141">
        <v>4</v>
      </c>
    </row>
    <row r="12" spans="1:31">
      <c r="A12" s="173" t="s">
        <v>11</v>
      </c>
      <c r="B12" s="174">
        <f>HLOOKUP($B$7,$F$8:$AC$75,AE12,FALSE)</f>
        <v>0</v>
      </c>
      <c r="E12" s="175" t="s">
        <v>24</v>
      </c>
      <c r="F12" s="176">
        <v>0</v>
      </c>
      <c r="G12" s="176">
        <v>0</v>
      </c>
      <c r="H12" s="176">
        <v>0</v>
      </c>
      <c r="I12" s="176">
        <v>0</v>
      </c>
      <c r="J12" s="176">
        <v>0</v>
      </c>
      <c r="K12" s="176">
        <v>0</v>
      </c>
      <c r="L12" s="176">
        <v>0</v>
      </c>
      <c r="M12" s="176">
        <v>0</v>
      </c>
      <c r="N12" s="176">
        <v>0</v>
      </c>
      <c r="O12" s="176">
        <v>0</v>
      </c>
      <c r="P12" s="176">
        <v>0</v>
      </c>
      <c r="Q12" s="176">
        <v>0</v>
      </c>
      <c r="R12" s="235">
        <v>0</v>
      </c>
      <c r="S12" s="235"/>
      <c r="T12" s="235"/>
      <c r="U12" s="235"/>
      <c r="V12" s="235"/>
      <c r="W12" s="235"/>
      <c r="X12" s="235"/>
      <c r="Y12" s="235"/>
      <c r="Z12" s="235"/>
      <c r="AA12" s="235"/>
      <c r="AB12" s="235"/>
      <c r="AC12" s="235"/>
      <c r="AD12" s="177">
        <f>SUM(F12:AC12)</f>
        <v>0</v>
      </c>
      <c r="AE12" s="141">
        <v>5</v>
      </c>
    </row>
    <row r="13" spans="1:31">
      <c r="A13" s="173" t="s">
        <v>86</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v>0</v>
      </c>
      <c r="S13" s="241"/>
      <c r="T13" s="241"/>
      <c r="U13" s="241"/>
      <c r="V13" s="241"/>
      <c r="W13" s="241"/>
      <c r="X13" s="241"/>
      <c r="Y13" s="241"/>
      <c r="Z13" s="241"/>
      <c r="AA13" s="241"/>
      <c r="AB13" s="241"/>
      <c r="AC13" s="241"/>
      <c r="AD13" s="247">
        <f>SUM(F13:AC13)</f>
        <v>0</v>
      </c>
      <c r="AE13" s="141">
        <v>6</v>
      </c>
    </row>
    <row r="14" spans="1:31">
      <c r="A14" s="167" t="s">
        <v>63</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68</v>
      </c>
      <c r="B15" s="181">
        <f>HLOOKUP($B$7,$F$8:$AC$75,AE15,FALSE)</f>
        <v>24879</v>
      </c>
      <c r="E15" s="142"/>
      <c r="F15" s="177">
        <f>$F$3</f>
        <v>21325</v>
      </c>
      <c r="G15" s="177">
        <f t="shared" ref="G15:Q15" si="0">$F$3</f>
        <v>21325</v>
      </c>
      <c r="H15" s="177">
        <f t="shared" si="0"/>
        <v>21325</v>
      </c>
      <c r="I15" s="177">
        <f t="shared" si="0"/>
        <v>21325</v>
      </c>
      <c r="J15" s="177">
        <f t="shared" si="0"/>
        <v>21325</v>
      </c>
      <c r="K15" s="177">
        <f t="shared" si="0"/>
        <v>21325</v>
      </c>
      <c r="L15" s="177">
        <f t="shared" si="0"/>
        <v>21325</v>
      </c>
      <c r="M15" s="177">
        <f t="shared" si="0"/>
        <v>21325</v>
      </c>
      <c r="N15" s="177">
        <f t="shared" si="0"/>
        <v>21325</v>
      </c>
      <c r="O15" s="177">
        <f t="shared" si="0"/>
        <v>21325</v>
      </c>
      <c r="P15" s="177">
        <f t="shared" si="0"/>
        <v>21325</v>
      </c>
      <c r="Q15" s="177">
        <f t="shared" si="0"/>
        <v>21325</v>
      </c>
      <c r="R15" s="177">
        <f>$G$3</f>
        <v>24879</v>
      </c>
      <c r="S15" s="177">
        <f t="shared" ref="S15:AC15" si="1">$G$3</f>
        <v>24879</v>
      </c>
      <c r="T15" s="177">
        <f t="shared" si="1"/>
        <v>24879</v>
      </c>
      <c r="U15" s="177">
        <f t="shared" si="1"/>
        <v>24879</v>
      </c>
      <c r="V15" s="177">
        <f t="shared" si="1"/>
        <v>24879</v>
      </c>
      <c r="W15" s="177">
        <f t="shared" si="1"/>
        <v>24879</v>
      </c>
      <c r="X15" s="177">
        <f t="shared" si="1"/>
        <v>24879</v>
      </c>
      <c r="Y15" s="177">
        <f t="shared" si="1"/>
        <v>24879</v>
      </c>
      <c r="Z15" s="177">
        <f t="shared" si="1"/>
        <v>24879</v>
      </c>
      <c r="AA15" s="177">
        <f t="shared" si="1"/>
        <v>24879</v>
      </c>
      <c r="AB15" s="177">
        <f t="shared" si="1"/>
        <v>24879</v>
      </c>
      <c r="AC15" s="177">
        <f t="shared" si="1"/>
        <v>24879</v>
      </c>
      <c r="AD15" s="172"/>
      <c r="AE15" s="141">
        <v>8</v>
      </c>
    </row>
    <row r="16" spans="1:31">
      <c r="A16" s="136" t="s">
        <v>69</v>
      </c>
      <c r="B16" s="181">
        <f>HLOOKUP($B$7,$F$8:$AC$75,AE16,FALSE)</f>
        <v>22805.75</v>
      </c>
      <c r="E16" s="142"/>
      <c r="F16" s="177">
        <f>F15*(F9/12)</f>
        <v>1777.0833333333333</v>
      </c>
      <c r="G16" s="177">
        <f t="shared" ref="G16:AC16" si="2">G15*(G9/12)</f>
        <v>3554.1666666666665</v>
      </c>
      <c r="H16" s="177">
        <f t="shared" si="2"/>
        <v>5331.25</v>
      </c>
      <c r="I16" s="177">
        <f t="shared" si="2"/>
        <v>7108.333333333333</v>
      </c>
      <c r="J16" s="177">
        <f t="shared" si="2"/>
        <v>8885.4166666666679</v>
      </c>
      <c r="K16" s="177">
        <f t="shared" si="2"/>
        <v>10662.5</v>
      </c>
      <c r="L16" s="177">
        <f t="shared" si="2"/>
        <v>12439.583333333334</v>
      </c>
      <c r="M16" s="177">
        <f t="shared" si="2"/>
        <v>14216.666666666666</v>
      </c>
      <c r="N16" s="177">
        <f t="shared" si="2"/>
        <v>15993.75</v>
      </c>
      <c r="O16" s="177">
        <f>O15*(O9/12)</f>
        <v>17770.833333333336</v>
      </c>
      <c r="P16" s="177">
        <f t="shared" si="2"/>
        <v>19547.916666666664</v>
      </c>
      <c r="Q16" s="177">
        <f t="shared" si="2"/>
        <v>21325</v>
      </c>
      <c r="R16" s="177">
        <f t="shared" si="2"/>
        <v>2073.25</v>
      </c>
      <c r="S16" s="177">
        <f t="shared" si="2"/>
        <v>4146.5</v>
      </c>
      <c r="T16" s="177">
        <f t="shared" si="2"/>
        <v>6219.75</v>
      </c>
      <c r="U16" s="177">
        <f t="shared" si="2"/>
        <v>8293</v>
      </c>
      <c r="V16" s="177">
        <f t="shared" si="2"/>
        <v>10366.25</v>
      </c>
      <c r="W16" s="177">
        <f t="shared" si="2"/>
        <v>12439.5</v>
      </c>
      <c r="X16" s="177">
        <f t="shared" si="2"/>
        <v>14512.750000000002</v>
      </c>
      <c r="Y16" s="177">
        <f t="shared" si="2"/>
        <v>16586</v>
      </c>
      <c r="Z16" s="177">
        <f t="shared" si="2"/>
        <v>18659.25</v>
      </c>
      <c r="AA16" s="177">
        <f t="shared" si="2"/>
        <v>20732.5</v>
      </c>
      <c r="AB16" s="177">
        <f t="shared" si="2"/>
        <v>22805.75</v>
      </c>
      <c r="AC16" s="177">
        <f t="shared" si="2"/>
        <v>24879</v>
      </c>
      <c r="AD16" s="172"/>
      <c r="AE16" s="141">
        <v>9</v>
      </c>
    </row>
    <row r="17" spans="1:31">
      <c r="A17" s="182" t="s">
        <v>67</v>
      </c>
      <c r="B17" s="174">
        <f>HLOOKUP($B$7,$F$8:$AC$75,AE17,FALSE)</f>
        <v>7848.9000000000005</v>
      </c>
      <c r="E17" s="142"/>
      <c r="F17" s="183">
        <f>F11</f>
        <v>0</v>
      </c>
      <c r="G17" s="183">
        <f>F17+G11</f>
        <v>36.9</v>
      </c>
      <c r="H17" s="183">
        <f t="shared" ref="H17:P17" si="3">G17+H11</f>
        <v>36.9</v>
      </c>
      <c r="I17" s="183">
        <f t="shared" si="3"/>
        <v>1377</v>
      </c>
      <c r="J17" s="183">
        <f t="shared" si="3"/>
        <v>1395</v>
      </c>
      <c r="K17" s="183">
        <f t="shared" si="3"/>
        <v>1395</v>
      </c>
      <c r="L17" s="183">
        <f t="shared" si="3"/>
        <v>1395</v>
      </c>
      <c r="M17" s="183">
        <f t="shared" si="3"/>
        <v>2345.4</v>
      </c>
      <c r="N17" s="183">
        <f t="shared" si="3"/>
        <v>2468.7000000000003</v>
      </c>
      <c r="O17" s="183">
        <f t="shared" si="3"/>
        <v>3299.4</v>
      </c>
      <c r="P17" s="183">
        <f t="shared" si="3"/>
        <v>4266.9000000000005</v>
      </c>
      <c r="Q17" s="183">
        <f>P17+Q11</f>
        <v>6692.4000000000005</v>
      </c>
      <c r="R17" s="183">
        <f>R11</f>
        <v>882</v>
      </c>
      <c r="S17" s="183">
        <f t="shared" ref="S17:AC17" si="4">R17+S11</f>
        <v>1291.5</v>
      </c>
      <c r="T17" s="183">
        <f t="shared" si="4"/>
        <v>1786.4999999999991</v>
      </c>
      <c r="U17" s="183">
        <f t="shared" si="4"/>
        <v>2006.0999999999995</v>
      </c>
      <c r="V17" s="183">
        <f t="shared" si="4"/>
        <v>2006.0999999999995</v>
      </c>
      <c r="W17" s="183">
        <f t="shared" si="4"/>
        <v>2490.3000000000002</v>
      </c>
      <c r="X17" s="183">
        <f t="shared" si="4"/>
        <v>4638.5999999999995</v>
      </c>
      <c r="Y17" s="183">
        <f t="shared" si="4"/>
        <v>7174.8</v>
      </c>
      <c r="Z17" s="183">
        <f t="shared" si="4"/>
        <v>7226.9999999999991</v>
      </c>
      <c r="AA17" s="183">
        <f t="shared" si="4"/>
        <v>7397.0999999999995</v>
      </c>
      <c r="AB17" s="183">
        <f t="shared" si="4"/>
        <v>7848.9000000000005</v>
      </c>
      <c r="AC17" s="183">
        <f t="shared" si="4"/>
        <v>7848.9000000000005</v>
      </c>
      <c r="AD17" s="248"/>
      <c r="AE17" s="141">
        <v>10</v>
      </c>
    </row>
    <row r="18" spans="1:31">
      <c r="A18" s="182" t="s">
        <v>9</v>
      </c>
      <c r="B18" s="174">
        <f>HLOOKUP($B$7,$F$8:$AC$75,AE18,FALSE)</f>
        <v>28047.600000000002</v>
      </c>
      <c r="E18" s="175" t="s">
        <v>111</v>
      </c>
      <c r="F18" s="176">
        <v>0</v>
      </c>
      <c r="G18" s="176">
        <v>0</v>
      </c>
      <c r="H18" s="176">
        <v>3744</v>
      </c>
      <c r="I18" s="176">
        <v>14284.800000000001</v>
      </c>
      <c r="J18" s="176">
        <v>14284.800000000001</v>
      </c>
      <c r="K18" s="176">
        <v>14284.800000000001</v>
      </c>
      <c r="L18" s="176">
        <v>20217.600000000002</v>
      </c>
      <c r="M18" s="176">
        <v>21628.799999999999</v>
      </c>
      <c r="N18" s="176">
        <v>21830.400000000001</v>
      </c>
      <c r="O18" s="176">
        <v>21830.400000000001</v>
      </c>
      <c r="P18" s="176">
        <v>28857.600000000002</v>
      </c>
      <c r="Q18" s="176">
        <v>28857.600000000002</v>
      </c>
      <c r="R18" s="235">
        <v>31084.2</v>
      </c>
      <c r="S18" s="235">
        <v>31267.8</v>
      </c>
      <c r="T18" s="235">
        <v>25380</v>
      </c>
      <c r="U18" s="235">
        <v>25752.600000000002</v>
      </c>
      <c r="V18" s="235">
        <v>27824.400000000001</v>
      </c>
      <c r="W18" s="235">
        <v>24203.7</v>
      </c>
      <c r="X18" s="235">
        <v>27162</v>
      </c>
      <c r="Y18" s="235">
        <v>29519.100000000002</v>
      </c>
      <c r="Z18" s="235">
        <v>24182.100000000002</v>
      </c>
      <c r="AA18" s="235">
        <v>25582.5</v>
      </c>
      <c r="AB18" s="235">
        <v>28047.600000000002</v>
      </c>
      <c r="AC18" s="235"/>
      <c r="AD18" s="248"/>
      <c r="AE18" s="141">
        <v>11</v>
      </c>
    </row>
    <row r="19" spans="1:31">
      <c r="A19" s="185" t="s">
        <v>38</v>
      </c>
      <c r="B19" s="186">
        <f>HLOOKUP($B$7,$F$8:$AC$75,AE19,FALSE)</f>
        <v>35896.5</v>
      </c>
      <c r="C19" s="187"/>
      <c r="D19" s="187"/>
      <c r="E19" s="187"/>
      <c r="F19" s="188">
        <f>F17+F18</f>
        <v>0</v>
      </c>
      <c r="G19" s="188">
        <f t="shared" ref="G19:AC19" si="5">G17+G18</f>
        <v>36.9</v>
      </c>
      <c r="H19" s="188">
        <f t="shared" si="5"/>
        <v>3780.9</v>
      </c>
      <c r="I19" s="188">
        <f t="shared" si="5"/>
        <v>15661.800000000001</v>
      </c>
      <c r="J19" s="188">
        <f t="shared" si="5"/>
        <v>15679.800000000001</v>
      </c>
      <c r="K19" s="188">
        <f t="shared" si="5"/>
        <v>15679.800000000001</v>
      </c>
      <c r="L19" s="188">
        <f t="shared" si="5"/>
        <v>21612.600000000002</v>
      </c>
      <c r="M19" s="188">
        <f t="shared" si="5"/>
        <v>23974.2</v>
      </c>
      <c r="N19" s="188">
        <f t="shared" si="5"/>
        <v>24299.100000000002</v>
      </c>
      <c r="O19" s="188">
        <f t="shared" si="5"/>
        <v>25129.800000000003</v>
      </c>
      <c r="P19" s="188">
        <f t="shared" si="5"/>
        <v>33124.5</v>
      </c>
      <c r="Q19" s="188">
        <f t="shared" si="5"/>
        <v>35550</v>
      </c>
      <c r="R19" s="188">
        <f t="shared" si="5"/>
        <v>31966.2</v>
      </c>
      <c r="S19" s="188">
        <f t="shared" si="5"/>
        <v>32559.3</v>
      </c>
      <c r="T19" s="188">
        <f t="shared" si="5"/>
        <v>27166.5</v>
      </c>
      <c r="U19" s="188">
        <f t="shared" si="5"/>
        <v>27758.7</v>
      </c>
      <c r="V19" s="188">
        <f t="shared" si="5"/>
        <v>29830.5</v>
      </c>
      <c r="W19" s="188">
        <f t="shared" si="5"/>
        <v>26694</v>
      </c>
      <c r="X19" s="188">
        <f t="shared" si="5"/>
        <v>31800.6</v>
      </c>
      <c r="Y19" s="188">
        <f t="shared" si="5"/>
        <v>36693.9</v>
      </c>
      <c r="Z19" s="188">
        <f t="shared" si="5"/>
        <v>31409.100000000002</v>
      </c>
      <c r="AA19" s="188">
        <f t="shared" si="5"/>
        <v>32979.599999999999</v>
      </c>
      <c r="AB19" s="188">
        <f t="shared" si="5"/>
        <v>35896.5</v>
      </c>
      <c r="AC19" s="188">
        <f t="shared" si="5"/>
        <v>7848.9000000000005</v>
      </c>
      <c r="AD19" s="249"/>
      <c r="AE19" s="141">
        <v>12</v>
      </c>
    </row>
    <row r="20" spans="1:31">
      <c r="A20" s="182" t="s">
        <v>101</v>
      </c>
      <c r="B20" s="189">
        <f>IFERROR(HLOOKUP($B$7,$F$8:$AC$75,AE20,FALSE),"-  ")</f>
        <v>0.31548293741709876</v>
      </c>
      <c r="F20" s="189">
        <f>IFERROR(F17/F15,"-  ")</f>
        <v>0</v>
      </c>
      <c r="G20" s="189">
        <f t="shared" ref="G20:AB20" si="6">IFERROR(G17/G15,"-  ")</f>
        <v>1.7303634232121922E-3</v>
      </c>
      <c r="H20" s="189">
        <f t="shared" si="6"/>
        <v>1.7303634232121922E-3</v>
      </c>
      <c r="I20" s="189">
        <f t="shared" si="6"/>
        <v>6.4572098475967177E-2</v>
      </c>
      <c r="J20" s="189">
        <f t="shared" si="6"/>
        <v>6.5416178194607266E-2</v>
      </c>
      <c r="K20" s="189">
        <f t="shared" si="6"/>
        <v>6.5416178194607266E-2</v>
      </c>
      <c r="L20" s="189">
        <f t="shared" si="6"/>
        <v>6.5416178194607266E-2</v>
      </c>
      <c r="M20" s="189">
        <f t="shared" si="6"/>
        <v>0.10998358733880423</v>
      </c>
      <c r="N20" s="189">
        <f t="shared" si="6"/>
        <v>0.11576553341148887</v>
      </c>
      <c r="O20" s="189">
        <f t="shared" si="6"/>
        <v>0.15471981242672919</v>
      </c>
      <c r="P20" s="189">
        <f t="shared" si="6"/>
        <v>0.20008909730363425</v>
      </c>
      <c r="Q20" s="189">
        <f t="shared" si="6"/>
        <v>0.31382883939038692</v>
      </c>
      <c r="R20" s="189">
        <f t="shared" si="6"/>
        <v>3.545158567466538E-2</v>
      </c>
      <c r="S20" s="189">
        <f t="shared" si="6"/>
        <v>5.1911250452188591E-2</v>
      </c>
      <c r="T20" s="189">
        <f t="shared" si="6"/>
        <v>7.1807548534908922E-2</v>
      </c>
      <c r="U20" s="189">
        <f t="shared" si="6"/>
        <v>8.0634269866152158E-2</v>
      </c>
      <c r="V20" s="189">
        <f t="shared" si="6"/>
        <v>8.0634269866152158E-2</v>
      </c>
      <c r="W20" s="189">
        <f t="shared" si="6"/>
        <v>0.10009646689979501</v>
      </c>
      <c r="X20" s="189">
        <f t="shared" si="6"/>
        <v>0.18644640057880138</v>
      </c>
      <c r="Y20" s="189">
        <f t="shared" si="6"/>
        <v>0.28838779693717592</v>
      </c>
      <c r="Z20" s="189">
        <f t="shared" si="6"/>
        <v>0.29048595200771732</v>
      </c>
      <c r="AA20" s="189">
        <f t="shared" si="6"/>
        <v>0.2973230435306885</v>
      </c>
      <c r="AB20" s="189">
        <f t="shared" si="6"/>
        <v>0.31548293741709876</v>
      </c>
      <c r="AC20" s="189">
        <f>IFERROR(AC17/AC15,"-  ")</f>
        <v>0.31548293741709876</v>
      </c>
      <c r="AD20" s="250"/>
      <c r="AE20" s="141">
        <v>13</v>
      </c>
    </row>
    <row r="21" spans="1:31">
      <c r="A21" s="182" t="s">
        <v>102</v>
      </c>
      <c r="B21" s="189">
        <f>IFERROR(HLOOKUP($B$7,$F$8:$AC$75,AE21,FALSE),"-  ")</f>
        <v>1.4428433618714578</v>
      </c>
      <c r="F21" s="189">
        <f>IFERROR(F19/F15,"-  ")</f>
        <v>0</v>
      </c>
      <c r="G21" s="189">
        <f t="shared" ref="G21:AC21" si="7">IFERROR(G19/G15,"-  ")</f>
        <v>1.7303634232121922E-3</v>
      </c>
      <c r="H21" s="189">
        <f t="shared" si="7"/>
        <v>0.1772989449003517</v>
      </c>
      <c r="I21" s="189">
        <f t="shared" si="7"/>
        <v>0.73443376318874565</v>
      </c>
      <c r="J21" s="189">
        <f t="shared" si="7"/>
        <v>0.73527784290738574</v>
      </c>
      <c r="K21" s="189">
        <f t="shared" si="7"/>
        <v>0.73527784290738574</v>
      </c>
      <c r="L21" s="189">
        <f t="shared" si="7"/>
        <v>1.0134865181711608</v>
      </c>
      <c r="M21" s="189">
        <f t="shared" si="7"/>
        <v>1.1242297772567409</v>
      </c>
      <c r="N21" s="189">
        <f t="shared" si="7"/>
        <v>1.1394654161781947</v>
      </c>
      <c r="O21" s="189">
        <f t="shared" si="7"/>
        <v>1.1784196951934351</v>
      </c>
      <c r="P21" s="189">
        <f t="shared" si="7"/>
        <v>1.5533177022274325</v>
      </c>
      <c r="Q21" s="189">
        <f t="shared" si="7"/>
        <v>1.6670574443141852</v>
      </c>
      <c r="R21" s="189">
        <f t="shared" si="7"/>
        <v>1.2848667550946582</v>
      </c>
      <c r="S21" s="189">
        <f t="shared" si="7"/>
        <v>1.3087061377064995</v>
      </c>
      <c r="T21" s="189">
        <f t="shared" si="7"/>
        <v>1.091945013867117</v>
      </c>
      <c r="U21" s="189">
        <f t="shared" si="7"/>
        <v>1.1157482213915351</v>
      </c>
      <c r="V21" s="189">
        <f t="shared" si="7"/>
        <v>1.1990232726395755</v>
      </c>
      <c r="W21" s="189">
        <f t="shared" si="7"/>
        <v>1.0729530929699747</v>
      </c>
      <c r="X21" s="189">
        <f t="shared" si="7"/>
        <v>1.2782105390088025</v>
      </c>
      <c r="Y21" s="189">
        <f t="shared" si="7"/>
        <v>1.4748944893283493</v>
      </c>
      <c r="Z21" s="189">
        <f t="shared" si="7"/>
        <v>1.2624743759797421</v>
      </c>
      <c r="AA21" s="189">
        <f t="shared" si="7"/>
        <v>1.3255999035331001</v>
      </c>
      <c r="AB21" s="189">
        <f t="shared" si="7"/>
        <v>1.4428433618714578</v>
      </c>
      <c r="AC21" s="189">
        <f t="shared" si="7"/>
        <v>0.31548293741709876</v>
      </c>
      <c r="AD21" s="250"/>
      <c r="AE21" s="141">
        <v>14</v>
      </c>
    </row>
    <row r="22" spans="1:31">
      <c r="A22" s="182" t="s">
        <v>103</v>
      </c>
      <c r="B22" s="189">
        <f>IFERROR(HLOOKUP($B$7,$F$8:$AC$75,AE22,FALSE),"-  ")</f>
        <v>0.34416320445501686</v>
      </c>
      <c r="F22" s="189">
        <f>IFERROR(F17/F16,"-  ")</f>
        <v>0</v>
      </c>
      <c r="G22" s="189">
        <f t="shared" ref="G22:AC22" si="8">IFERROR(G17/G16,"-  ")</f>
        <v>1.0382180539273153E-2</v>
      </c>
      <c r="H22" s="189">
        <f t="shared" si="8"/>
        <v>6.921453692848769E-3</v>
      </c>
      <c r="I22" s="189">
        <f t="shared" si="8"/>
        <v>0.19371629542790153</v>
      </c>
      <c r="J22" s="189">
        <f t="shared" si="8"/>
        <v>0.15699882766705742</v>
      </c>
      <c r="K22" s="189">
        <f t="shared" si="8"/>
        <v>0.13083235638921453</v>
      </c>
      <c r="L22" s="189">
        <f t="shared" si="8"/>
        <v>0.11214201976218388</v>
      </c>
      <c r="M22" s="189">
        <f t="shared" si="8"/>
        <v>0.16497538100820636</v>
      </c>
      <c r="N22" s="189">
        <f t="shared" si="8"/>
        <v>0.15435404454865184</v>
      </c>
      <c r="O22" s="189">
        <f t="shared" si="8"/>
        <v>0.185663774912075</v>
      </c>
      <c r="P22" s="189">
        <f t="shared" si="8"/>
        <v>0.21827901524032831</v>
      </c>
      <c r="Q22" s="189">
        <f t="shared" si="8"/>
        <v>0.31382883939038692</v>
      </c>
      <c r="R22" s="189">
        <f t="shared" si="8"/>
        <v>0.42541902809598459</v>
      </c>
      <c r="S22" s="189">
        <f t="shared" si="8"/>
        <v>0.31146750271313156</v>
      </c>
      <c r="T22" s="189">
        <f t="shared" si="8"/>
        <v>0.28723019413963569</v>
      </c>
      <c r="U22" s="189">
        <f t="shared" si="8"/>
        <v>0.24190280959845648</v>
      </c>
      <c r="V22" s="189">
        <f t="shared" si="8"/>
        <v>0.19352224767876516</v>
      </c>
      <c r="W22" s="189">
        <f t="shared" si="8"/>
        <v>0.20019293379959002</v>
      </c>
      <c r="X22" s="189">
        <f t="shared" si="8"/>
        <v>0.31962240099223088</v>
      </c>
      <c r="Y22" s="189">
        <f t="shared" si="8"/>
        <v>0.43258169540576391</v>
      </c>
      <c r="Z22" s="189">
        <f t="shared" si="8"/>
        <v>0.38731460267695644</v>
      </c>
      <c r="AA22" s="189">
        <f t="shared" si="8"/>
        <v>0.35678765223682624</v>
      </c>
      <c r="AB22" s="189">
        <f t="shared" si="8"/>
        <v>0.34416320445501686</v>
      </c>
      <c r="AC22" s="189">
        <f t="shared" si="8"/>
        <v>0.31548293741709876</v>
      </c>
      <c r="AD22" s="250"/>
      <c r="AE22" s="141">
        <v>15</v>
      </c>
    </row>
    <row r="23" spans="1:31">
      <c r="A23" s="167" t="s">
        <v>64</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70</v>
      </c>
      <c r="B24" s="174">
        <f>HLOOKUP($B$7,$F$8:$AC$75,AE24,FALSE)</f>
        <v>0</v>
      </c>
      <c r="F24" s="183">
        <f>F12</f>
        <v>0</v>
      </c>
      <c r="G24" s="183">
        <f t="shared" ref="G24:Q24" si="9">F24+G12</f>
        <v>0</v>
      </c>
      <c r="H24" s="183">
        <f t="shared" si="9"/>
        <v>0</v>
      </c>
      <c r="I24" s="183">
        <f t="shared" si="9"/>
        <v>0</v>
      </c>
      <c r="J24" s="183">
        <f t="shared" si="9"/>
        <v>0</v>
      </c>
      <c r="K24" s="183">
        <f t="shared" si="9"/>
        <v>0</v>
      </c>
      <c r="L24" s="183">
        <f t="shared" si="9"/>
        <v>0</v>
      </c>
      <c r="M24" s="183">
        <f t="shared" si="9"/>
        <v>0</v>
      </c>
      <c r="N24" s="183">
        <f t="shared" si="9"/>
        <v>0</v>
      </c>
      <c r="O24" s="183">
        <f t="shared" si="9"/>
        <v>0</v>
      </c>
      <c r="P24" s="183">
        <f t="shared" si="9"/>
        <v>0</v>
      </c>
      <c r="Q24" s="183">
        <f t="shared" si="9"/>
        <v>0</v>
      </c>
      <c r="R24" s="183">
        <f>R12</f>
        <v>0</v>
      </c>
      <c r="S24" s="183">
        <f t="shared" ref="S24:AC24" si="10">R24+S12</f>
        <v>0</v>
      </c>
      <c r="T24" s="183">
        <f t="shared" si="10"/>
        <v>0</v>
      </c>
      <c r="U24" s="183">
        <f t="shared" si="10"/>
        <v>0</v>
      </c>
      <c r="V24" s="183">
        <f t="shared" si="10"/>
        <v>0</v>
      </c>
      <c r="W24" s="183">
        <f t="shared" si="10"/>
        <v>0</v>
      </c>
      <c r="X24" s="183">
        <f t="shared" si="10"/>
        <v>0</v>
      </c>
      <c r="Y24" s="183">
        <f t="shared" si="10"/>
        <v>0</v>
      </c>
      <c r="Z24" s="183">
        <f t="shared" si="10"/>
        <v>0</v>
      </c>
      <c r="AA24" s="183">
        <f t="shared" si="10"/>
        <v>0</v>
      </c>
      <c r="AB24" s="183">
        <f t="shared" si="10"/>
        <v>0</v>
      </c>
      <c r="AC24" s="183">
        <f t="shared" si="10"/>
        <v>0</v>
      </c>
      <c r="AD24" s="245"/>
      <c r="AE24" s="141">
        <v>17</v>
      </c>
    </row>
    <row r="25" spans="1:31">
      <c r="A25" s="182" t="s">
        <v>12</v>
      </c>
      <c r="B25" s="174">
        <f>HLOOKUP($B$7,$F$8:$AC$75,AE25,FALSE)</f>
        <v>0</v>
      </c>
      <c r="E25" s="175" t="s">
        <v>111</v>
      </c>
      <c r="F25" s="176">
        <v>0</v>
      </c>
      <c r="G25" s="176">
        <v>0</v>
      </c>
      <c r="H25" s="176">
        <v>0</v>
      </c>
      <c r="I25" s="176">
        <v>0</v>
      </c>
      <c r="J25" s="176">
        <v>0</v>
      </c>
      <c r="K25" s="176">
        <v>0</v>
      </c>
      <c r="L25" s="176">
        <v>0</v>
      </c>
      <c r="M25" s="176">
        <v>0</v>
      </c>
      <c r="N25" s="176">
        <v>0</v>
      </c>
      <c r="O25" s="176">
        <v>0</v>
      </c>
      <c r="P25" s="176">
        <v>0</v>
      </c>
      <c r="Q25" s="176">
        <v>0</v>
      </c>
      <c r="R25" s="235">
        <v>0</v>
      </c>
      <c r="S25" s="235"/>
      <c r="T25" s="235"/>
      <c r="U25" s="235"/>
      <c r="V25" s="235"/>
      <c r="W25" s="235"/>
      <c r="X25" s="235"/>
      <c r="Y25" s="235"/>
      <c r="Z25" s="235"/>
      <c r="AA25" s="235"/>
      <c r="AB25" s="235"/>
      <c r="AC25" s="235"/>
      <c r="AD25" s="245"/>
      <c r="AE25" s="141">
        <v>18</v>
      </c>
    </row>
    <row r="26" spans="1:31">
      <c r="A26" s="194" t="s">
        <v>39</v>
      </c>
      <c r="B26" s="186">
        <f>HLOOKUP($B$7,$F$8:$AC$75,AE26,FALSE)</f>
        <v>0</v>
      </c>
      <c r="C26" s="187"/>
      <c r="D26" s="187"/>
      <c r="E26" s="187"/>
      <c r="F26" s="188">
        <f>F24+F25</f>
        <v>0</v>
      </c>
      <c r="G26" s="188">
        <f>G24+G25</f>
        <v>0</v>
      </c>
      <c r="H26" s="188">
        <f t="shared" ref="H26:AC26" si="11">H24+H25</f>
        <v>0</v>
      </c>
      <c r="I26" s="188">
        <f t="shared" si="11"/>
        <v>0</v>
      </c>
      <c r="J26" s="188">
        <f t="shared" si="11"/>
        <v>0</v>
      </c>
      <c r="K26" s="188">
        <f t="shared" si="11"/>
        <v>0</v>
      </c>
      <c r="L26" s="188">
        <f t="shared" si="11"/>
        <v>0</v>
      </c>
      <c r="M26" s="188">
        <f t="shared" si="11"/>
        <v>0</v>
      </c>
      <c r="N26" s="188">
        <f t="shared" si="11"/>
        <v>0</v>
      </c>
      <c r="O26" s="188">
        <f t="shared" si="11"/>
        <v>0</v>
      </c>
      <c r="P26" s="188">
        <f t="shared" si="11"/>
        <v>0</v>
      </c>
      <c r="Q26" s="188">
        <f t="shared" si="11"/>
        <v>0</v>
      </c>
      <c r="R26" s="188">
        <f t="shared" si="11"/>
        <v>0</v>
      </c>
      <c r="S26" s="188">
        <f t="shared" si="11"/>
        <v>0</v>
      </c>
      <c r="T26" s="188">
        <f t="shared" si="11"/>
        <v>0</v>
      </c>
      <c r="U26" s="188">
        <f t="shared" si="11"/>
        <v>0</v>
      </c>
      <c r="V26" s="188">
        <f t="shared" si="11"/>
        <v>0</v>
      </c>
      <c r="W26" s="188">
        <f t="shared" si="11"/>
        <v>0</v>
      </c>
      <c r="X26" s="188">
        <f t="shared" si="11"/>
        <v>0</v>
      </c>
      <c r="Y26" s="188">
        <f t="shared" si="11"/>
        <v>0</v>
      </c>
      <c r="Z26" s="188">
        <f t="shared" si="11"/>
        <v>0</v>
      </c>
      <c r="AA26" s="188">
        <f t="shared" si="11"/>
        <v>0</v>
      </c>
      <c r="AB26" s="188">
        <f t="shared" si="11"/>
        <v>0</v>
      </c>
      <c r="AC26" s="188">
        <f t="shared" si="11"/>
        <v>0</v>
      </c>
      <c r="AD26" s="245"/>
      <c r="AE26" s="141">
        <v>19</v>
      </c>
    </row>
    <row r="27" spans="1:31">
      <c r="A27" s="167" t="s">
        <v>65</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71</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52">
        <f>R13</f>
        <v>0</v>
      </c>
      <c r="S28" s="252">
        <f t="shared" ref="S28:AC28" si="13">R28+S13</f>
        <v>0</v>
      </c>
      <c r="T28" s="252">
        <f t="shared" si="13"/>
        <v>0</v>
      </c>
      <c r="U28" s="252">
        <f t="shared" si="13"/>
        <v>0</v>
      </c>
      <c r="V28" s="252">
        <f t="shared" si="13"/>
        <v>0</v>
      </c>
      <c r="W28" s="252">
        <f t="shared" si="13"/>
        <v>0</v>
      </c>
      <c r="X28" s="252">
        <f t="shared" si="13"/>
        <v>0</v>
      </c>
      <c r="Y28" s="252">
        <f t="shared" si="13"/>
        <v>0</v>
      </c>
      <c r="Z28" s="252">
        <f t="shared" si="13"/>
        <v>0</v>
      </c>
      <c r="AA28" s="252">
        <f t="shared" si="13"/>
        <v>0</v>
      </c>
      <c r="AB28" s="252">
        <f t="shared" si="13"/>
        <v>0</v>
      </c>
      <c r="AC28" s="252">
        <f t="shared" si="13"/>
        <v>0</v>
      </c>
      <c r="AD28" s="249"/>
      <c r="AE28" s="141">
        <v>21</v>
      </c>
    </row>
    <row r="29" spans="1:31">
      <c r="A29" s="182" t="s">
        <v>13</v>
      </c>
      <c r="B29" s="178">
        <f>HLOOKUP($B$7,$F$8:$AC$75,AE29,FALSE)</f>
        <v>0</v>
      </c>
      <c r="E29" s="175" t="s">
        <v>111</v>
      </c>
      <c r="F29" s="246">
        <v>0</v>
      </c>
      <c r="G29" s="246">
        <v>0</v>
      </c>
      <c r="H29" s="246">
        <v>0</v>
      </c>
      <c r="I29" s="246">
        <v>0</v>
      </c>
      <c r="J29" s="246">
        <v>0</v>
      </c>
      <c r="K29" s="246">
        <v>0</v>
      </c>
      <c r="L29" s="246">
        <v>0</v>
      </c>
      <c r="M29" s="246">
        <v>0</v>
      </c>
      <c r="N29" s="246">
        <v>0</v>
      </c>
      <c r="O29" s="246">
        <v>0</v>
      </c>
      <c r="P29" s="246">
        <v>0</v>
      </c>
      <c r="Q29" s="246">
        <v>0</v>
      </c>
      <c r="R29" s="241">
        <v>0</v>
      </c>
      <c r="S29" s="241"/>
      <c r="T29" s="241"/>
      <c r="U29" s="241"/>
      <c r="V29" s="241"/>
      <c r="W29" s="241"/>
      <c r="X29" s="241"/>
      <c r="Y29" s="241"/>
      <c r="Z29" s="241"/>
      <c r="AA29" s="241"/>
      <c r="AB29" s="241"/>
      <c r="AC29" s="241"/>
      <c r="AD29" s="249"/>
      <c r="AE29" s="141">
        <v>22</v>
      </c>
    </row>
    <row r="30" spans="1:31">
      <c r="A30" s="194" t="s">
        <v>22</v>
      </c>
      <c r="B30" s="195">
        <f>HLOOKUP($B$7,$F$8:$AC$75,AE30,FALSE)</f>
        <v>0</v>
      </c>
      <c r="C30" s="187"/>
      <c r="D30" s="187"/>
      <c r="E30" s="187"/>
      <c r="F30" s="253">
        <f>F28+F29</f>
        <v>0</v>
      </c>
      <c r="G30" s="253">
        <f>G28+G29</f>
        <v>0</v>
      </c>
      <c r="H30" s="253">
        <f t="shared" ref="H30:AC30" si="14">H28+H29</f>
        <v>0</v>
      </c>
      <c r="I30" s="253">
        <f t="shared" si="14"/>
        <v>0</v>
      </c>
      <c r="J30" s="253">
        <f t="shared" si="14"/>
        <v>0</v>
      </c>
      <c r="K30" s="253">
        <f t="shared" si="14"/>
        <v>0</v>
      </c>
      <c r="L30" s="253">
        <f t="shared" si="14"/>
        <v>0</v>
      </c>
      <c r="M30" s="253">
        <f t="shared" si="14"/>
        <v>0</v>
      </c>
      <c r="N30" s="253">
        <f t="shared" si="14"/>
        <v>0</v>
      </c>
      <c r="O30" s="253">
        <f t="shared" si="14"/>
        <v>0</v>
      </c>
      <c r="P30" s="253">
        <f t="shared" si="14"/>
        <v>0</v>
      </c>
      <c r="Q30" s="253">
        <f t="shared" si="14"/>
        <v>0</v>
      </c>
      <c r="R30" s="253">
        <f t="shared" si="14"/>
        <v>0</v>
      </c>
      <c r="S30" s="253">
        <f t="shared" si="14"/>
        <v>0</v>
      </c>
      <c r="T30" s="253">
        <f t="shared" si="14"/>
        <v>0</v>
      </c>
      <c r="U30" s="253">
        <f t="shared" si="14"/>
        <v>0</v>
      </c>
      <c r="V30" s="253">
        <f t="shared" si="14"/>
        <v>0</v>
      </c>
      <c r="W30" s="253">
        <f t="shared" si="14"/>
        <v>0</v>
      </c>
      <c r="X30" s="253">
        <f t="shared" si="14"/>
        <v>0</v>
      </c>
      <c r="Y30" s="253">
        <f t="shared" si="14"/>
        <v>0</v>
      </c>
      <c r="Z30" s="253">
        <f t="shared" si="14"/>
        <v>0</v>
      </c>
      <c r="AA30" s="253">
        <f t="shared" si="14"/>
        <v>0</v>
      </c>
      <c r="AB30" s="253">
        <f t="shared" si="14"/>
        <v>0</v>
      </c>
      <c r="AC30" s="253">
        <f t="shared" si="14"/>
        <v>0</v>
      </c>
      <c r="AD30" s="249"/>
      <c r="AE30" s="141">
        <v>23</v>
      </c>
    </row>
    <row r="31" spans="1:31">
      <c r="A31" s="167" t="s">
        <v>82</v>
      </c>
      <c r="B31" s="16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245"/>
      <c r="AE31" s="141">
        <v>24</v>
      </c>
    </row>
    <row r="32" spans="1:31">
      <c r="A32" s="199" t="s">
        <v>40</v>
      </c>
      <c r="B32" s="200">
        <f t="shared" ref="B32:B40" si="15">HLOOKUP($B$7,$F$8:$AC$75,AE32,FALSE)</f>
        <v>29119</v>
      </c>
      <c r="E32" s="175" t="s">
        <v>24</v>
      </c>
      <c r="F32" s="237">
        <v>8029</v>
      </c>
      <c r="G32" s="237">
        <v>15067</v>
      </c>
      <c r="H32" s="237">
        <v>11646</v>
      </c>
      <c r="I32" s="237">
        <v>8150</v>
      </c>
      <c r="J32" s="237">
        <v>9420</v>
      </c>
      <c r="K32" s="237">
        <v>13427</v>
      </c>
      <c r="L32" s="237">
        <v>10209</v>
      </c>
      <c r="M32" s="237">
        <v>13642</v>
      </c>
      <c r="N32" s="237">
        <v>9641</v>
      </c>
      <c r="O32" s="237">
        <v>9712</v>
      </c>
      <c r="P32" s="237">
        <v>10046</v>
      </c>
      <c r="Q32" s="237">
        <v>13137</v>
      </c>
      <c r="R32" s="237">
        <v>16325</v>
      </c>
      <c r="S32" s="237">
        <v>15444</v>
      </c>
      <c r="T32" s="237">
        <v>51707</v>
      </c>
      <c r="U32" s="237">
        <v>17315</v>
      </c>
      <c r="V32" s="237">
        <v>22000</v>
      </c>
      <c r="W32" s="237">
        <v>46999</v>
      </c>
      <c r="X32" s="237">
        <v>26739</v>
      </c>
      <c r="Y32" s="237">
        <v>33661</v>
      </c>
      <c r="Z32" s="237">
        <v>28694</v>
      </c>
      <c r="AA32" s="237">
        <v>27360</v>
      </c>
      <c r="AB32" s="237">
        <v>29119</v>
      </c>
      <c r="AC32" s="237"/>
      <c r="AD32" s="202">
        <f t="shared" ref="AD32:AD40" si="16">SUM(F32:AC32)</f>
        <v>447489</v>
      </c>
      <c r="AE32" s="141">
        <v>25</v>
      </c>
    </row>
    <row r="33" spans="1:31">
      <c r="A33" s="199" t="s">
        <v>41</v>
      </c>
      <c r="B33" s="200">
        <f t="shared" si="15"/>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16"/>
        <v>0</v>
      </c>
      <c r="AE33" s="141">
        <v>26</v>
      </c>
    </row>
    <row r="34" spans="1:31">
      <c r="A34" s="199" t="s">
        <v>42</v>
      </c>
      <c r="B34" s="200">
        <f t="shared" si="15"/>
        <v>2198.6200000000244</v>
      </c>
      <c r="E34" s="175" t="s">
        <v>24</v>
      </c>
      <c r="F34" s="237">
        <v>0</v>
      </c>
      <c r="G34" s="237">
        <v>0</v>
      </c>
      <c r="H34" s="237">
        <v>0</v>
      </c>
      <c r="I34" s="237">
        <v>0</v>
      </c>
      <c r="J34" s="237">
        <v>13684</v>
      </c>
      <c r="K34" s="237">
        <v>4933</v>
      </c>
      <c r="L34" s="237">
        <v>12533.009999999998</v>
      </c>
      <c r="M34" s="237">
        <v>1395.5200000000004</v>
      </c>
      <c r="N34" s="237">
        <v>8657.7799999999988</v>
      </c>
      <c r="O34" s="237">
        <v>7027.5299999999988</v>
      </c>
      <c r="P34" s="237">
        <v>13376.630000000005</v>
      </c>
      <c r="Q34" s="237">
        <v>15113.809999999998</v>
      </c>
      <c r="R34" s="237">
        <v>11960.040000000008</v>
      </c>
      <c r="S34" s="237">
        <v>0</v>
      </c>
      <c r="T34" s="237">
        <v>8285.5999999999913</v>
      </c>
      <c r="U34" s="237">
        <v>50519.39</v>
      </c>
      <c r="V34" s="237">
        <v>2833.4899999999907</v>
      </c>
      <c r="W34" s="237">
        <v>4040.0299999999988</v>
      </c>
      <c r="X34" s="237">
        <v>1851.0599999999977</v>
      </c>
      <c r="Y34" s="237">
        <v>3208.0599999999977</v>
      </c>
      <c r="Z34" s="237">
        <v>4640.9800000000105</v>
      </c>
      <c r="AA34" s="237">
        <v>1536.8299999999872</v>
      </c>
      <c r="AB34" s="237">
        <v>2198.6200000000244</v>
      </c>
      <c r="AC34" s="237"/>
      <c r="AD34" s="202">
        <f t="shared" si="16"/>
        <v>167795.38</v>
      </c>
      <c r="AE34" s="141">
        <v>27</v>
      </c>
    </row>
    <row r="35" spans="1:31">
      <c r="A35" s="199" t="s">
        <v>43</v>
      </c>
      <c r="B35" s="200">
        <f t="shared" si="15"/>
        <v>12315.859999999986</v>
      </c>
      <c r="E35" s="175" t="s">
        <v>24</v>
      </c>
      <c r="F35" s="237">
        <v>0</v>
      </c>
      <c r="G35" s="237">
        <v>0</v>
      </c>
      <c r="H35" s="237">
        <v>0</v>
      </c>
      <c r="I35" s="237">
        <v>55</v>
      </c>
      <c r="J35" s="237">
        <v>0</v>
      </c>
      <c r="K35" s="237">
        <v>0</v>
      </c>
      <c r="L35" s="237">
        <v>-0.25999999999999801</v>
      </c>
      <c r="M35" s="237">
        <v>0</v>
      </c>
      <c r="N35" s="237">
        <v>0</v>
      </c>
      <c r="O35" s="237">
        <v>0</v>
      </c>
      <c r="P35" s="237">
        <v>33754</v>
      </c>
      <c r="Q35" s="237">
        <v>0</v>
      </c>
      <c r="R35" s="237">
        <v>0</v>
      </c>
      <c r="S35" s="237">
        <v>21457.260000000002</v>
      </c>
      <c r="T35" s="237">
        <v>23124.800000000003</v>
      </c>
      <c r="U35" s="237">
        <v>14504.580000000002</v>
      </c>
      <c r="V35" s="237">
        <v>28855.759999999995</v>
      </c>
      <c r="W35" s="237">
        <v>13654.86</v>
      </c>
      <c r="X35" s="237">
        <v>0</v>
      </c>
      <c r="Y35" s="237">
        <v>11211.76999999999</v>
      </c>
      <c r="Z35" s="237">
        <v>23492.97</v>
      </c>
      <c r="AA35" s="237">
        <v>0</v>
      </c>
      <c r="AB35" s="237">
        <v>12315.859999999986</v>
      </c>
      <c r="AC35" s="237"/>
      <c r="AD35" s="202">
        <f t="shared" si="16"/>
        <v>182426.59999999998</v>
      </c>
      <c r="AE35" s="141">
        <v>28</v>
      </c>
    </row>
    <row r="36" spans="1:31">
      <c r="A36" s="199" t="s">
        <v>44</v>
      </c>
      <c r="B36" s="200">
        <f t="shared" si="15"/>
        <v>0</v>
      </c>
      <c r="E36" s="175" t="s">
        <v>24</v>
      </c>
      <c r="F36" s="237">
        <v>0</v>
      </c>
      <c r="G36" s="237">
        <v>4080</v>
      </c>
      <c r="H36" s="237">
        <v>425</v>
      </c>
      <c r="I36" s="237">
        <v>2975</v>
      </c>
      <c r="J36" s="237">
        <v>0</v>
      </c>
      <c r="K36" s="237">
        <v>1275</v>
      </c>
      <c r="L36" s="237">
        <v>0</v>
      </c>
      <c r="M36" s="237">
        <v>75012.5</v>
      </c>
      <c r="N36" s="237">
        <v>53125</v>
      </c>
      <c r="O36" s="237">
        <v>34850</v>
      </c>
      <c r="P36" s="237">
        <v>0</v>
      </c>
      <c r="Q36" s="237">
        <v>99471.25</v>
      </c>
      <c r="R36" s="237">
        <v>105102.5</v>
      </c>
      <c r="S36" s="237">
        <v>90525</v>
      </c>
      <c r="T36" s="237">
        <v>121507.5</v>
      </c>
      <c r="U36" s="237">
        <v>81345</v>
      </c>
      <c r="V36" s="237">
        <v>1190</v>
      </c>
      <c r="W36" s="237">
        <v>2975</v>
      </c>
      <c r="X36" s="237">
        <v>57460</v>
      </c>
      <c r="Y36" s="237">
        <v>179775</v>
      </c>
      <c r="Z36" s="237">
        <v>263912.5</v>
      </c>
      <c r="AA36" s="237">
        <v>14490</v>
      </c>
      <c r="AB36" s="237">
        <v>0</v>
      </c>
      <c r="AC36" s="237"/>
      <c r="AD36" s="202">
        <f t="shared" si="16"/>
        <v>1189496.25</v>
      </c>
      <c r="AE36" s="141">
        <v>29</v>
      </c>
    </row>
    <row r="37" spans="1:31">
      <c r="A37" s="199" t="s">
        <v>45</v>
      </c>
      <c r="B37" s="200">
        <f t="shared" si="15"/>
        <v>28724.599999999977</v>
      </c>
      <c r="E37" s="175" t="s">
        <v>24</v>
      </c>
      <c r="F37" s="237">
        <v>0</v>
      </c>
      <c r="G37" s="237">
        <v>0</v>
      </c>
      <c r="H37" s="237">
        <v>0</v>
      </c>
      <c r="I37" s="237">
        <v>53066</v>
      </c>
      <c r="J37" s="237">
        <v>0</v>
      </c>
      <c r="K37" s="237">
        <v>1975</v>
      </c>
      <c r="L37" s="237">
        <v>52568.72</v>
      </c>
      <c r="M37" s="237">
        <v>0</v>
      </c>
      <c r="N37" s="237">
        <v>0</v>
      </c>
      <c r="O37" s="237">
        <v>3656.3800000000047</v>
      </c>
      <c r="P37" s="237">
        <v>128896.74000000002</v>
      </c>
      <c r="Q37" s="237">
        <v>0</v>
      </c>
      <c r="R37" s="237">
        <v>0</v>
      </c>
      <c r="S37" s="237">
        <v>42370.749999999942</v>
      </c>
      <c r="T37" s="237">
        <v>45663.570000000007</v>
      </c>
      <c r="U37" s="237">
        <v>28641.580000000016</v>
      </c>
      <c r="V37" s="237">
        <v>56980.280000000028</v>
      </c>
      <c r="W37" s="237">
        <v>28197.950000000012</v>
      </c>
      <c r="X37" s="237">
        <v>0</v>
      </c>
      <c r="Y37" s="237">
        <v>22139.419999999984</v>
      </c>
      <c r="Z37" s="237">
        <v>54450.869999999995</v>
      </c>
      <c r="AA37" s="237">
        <v>0</v>
      </c>
      <c r="AB37" s="237">
        <v>28724.599999999977</v>
      </c>
      <c r="AC37" s="237"/>
      <c r="AD37" s="202">
        <f t="shared" si="16"/>
        <v>547331.86</v>
      </c>
      <c r="AE37" s="141">
        <v>30</v>
      </c>
    </row>
    <row r="38" spans="1:31">
      <c r="A38" s="199" t="s">
        <v>46</v>
      </c>
      <c r="B38" s="200">
        <f t="shared" si="15"/>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16"/>
        <v>1951</v>
      </c>
      <c r="AE38" s="141">
        <v>31</v>
      </c>
    </row>
    <row r="39" spans="1:31">
      <c r="A39" s="199" t="s">
        <v>83</v>
      </c>
      <c r="B39" s="200">
        <f t="shared" si="15"/>
        <v>1147</v>
      </c>
      <c r="E39" s="175" t="s">
        <v>24</v>
      </c>
      <c r="F39" s="237">
        <v>136</v>
      </c>
      <c r="G39" s="237">
        <v>326</v>
      </c>
      <c r="H39" s="237">
        <v>1174</v>
      </c>
      <c r="I39" s="237">
        <v>1189</v>
      </c>
      <c r="J39" s="237">
        <v>632</v>
      </c>
      <c r="K39" s="237">
        <v>420</v>
      </c>
      <c r="L39" s="237">
        <v>1205</v>
      </c>
      <c r="M39" s="237">
        <v>1547</v>
      </c>
      <c r="N39" s="237">
        <v>3708</v>
      </c>
      <c r="O39" s="237">
        <v>552</v>
      </c>
      <c r="P39" s="237">
        <v>3764</v>
      </c>
      <c r="Q39" s="237">
        <v>5952</v>
      </c>
      <c r="R39" s="237">
        <v>2883</v>
      </c>
      <c r="S39" s="237">
        <v>3808</v>
      </c>
      <c r="T39" s="237">
        <v>8483</v>
      </c>
      <c r="U39" s="237">
        <v>3723</v>
      </c>
      <c r="V39" s="237">
        <v>2335</v>
      </c>
      <c r="W39" s="237">
        <v>5152</v>
      </c>
      <c r="X39" s="237">
        <v>1260</v>
      </c>
      <c r="Y39" s="237">
        <v>6864</v>
      </c>
      <c r="Z39" s="237">
        <v>11512</v>
      </c>
      <c r="AA39" s="237">
        <v>728</v>
      </c>
      <c r="AB39" s="237">
        <v>1147</v>
      </c>
      <c r="AC39" s="237"/>
      <c r="AD39" s="202">
        <f t="shared" si="16"/>
        <v>68500</v>
      </c>
      <c r="AE39" s="141">
        <v>32</v>
      </c>
    </row>
    <row r="40" spans="1:31">
      <c r="A40" s="213" t="s">
        <v>47</v>
      </c>
      <c r="B40" s="254">
        <f t="shared" si="15"/>
        <v>73562.079999999987</v>
      </c>
      <c r="C40" s="187"/>
      <c r="D40" s="187"/>
      <c r="E40" s="214"/>
      <c r="F40" s="309">
        <f>SUM(F32:F39)</f>
        <v>8165</v>
      </c>
      <c r="G40" s="309">
        <f t="shared" ref="G40:AC40" si="17">SUM(G32:G39)</f>
        <v>19473</v>
      </c>
      <c r="H40" s="309">
        <f t="shared" si="17"/>
        <v>13245</v>
      </c>
      <c r="I40" s="309">
        <f t="shared" si="17"/>
        <v>65435</v>
      </c>
      <c r="J40" s="309">
        <f t="shared" si="17"/>
        <v>23780</v>
      </c>
      <c r="K40" s="309">
        <f t="shared" si="17"/>
        <v>22323</v>
      </c>
      <c r="L40" s="309">
        <f t="shared" si="17"/>
        <v>77601.47</v>
      </c>
      <c r="M40" s="309">
        <f t="shared" si="17"/>
        <v>92056.02</v>
      </c>
      <c r="N40" s="309">
        <f t="shared" si="17"/>
        <v>74037.78</v>
      </c>
      <c r="O40" s="309">
        <f t="shared" si="17"/>
        <v>55930.91</v>
      </c>
      <c r="P40" s="309">
        <f t="shared" si="17"/>
        <v>189975.45</v>
      </c>
      <c r="Q40" s="309">
        <f t="shared" si="17"/>
        <v>133910.97999999998</v>
      </c>
      <c r="R40" s="309">
        <f t="shared" si="17"/>
        <v>136322.54</v>
      </c>
      <c r="S40" s="309">
        <f t="shared" si="17"/>
        <v>173651.00999999995</v>
      </c>
      <c r="T40" s="309">
        <f t="shared" si="17"/>
        <v>258866.47</v>
      </c>
      <c r="U40" s="309">
        <f t="shared" si="17"/>
        <v>196094.55000000002</v>
      </c>
      <c r="V40" s="309">
        <f t="shared" si="17"/>
        <v>114252.53000000001</v>
      </c>
      <c r="W40" s="309">
        <f t="shared" si="17"/>
        <v>101093.84000000001</v>
      </c>
      <c r="X40" s="309">
        <f t="shared" si="17"/>
        <v>87357.06</v>
      </c>
      <c r="Y40" s="215">
        <f t="shared" si="17"/>
        <v>256926.24999999997</v>
      </c>
      <c r="Z40" s="215">
        <f t="shared" si="17"/>
        <v>386761.32</v>
      </c>
      <c r="AA40" s="215">
        <f t="shared" si="17"/>
        <v>44168.829999999987</v>
      </c>
      <c r="AB40" s="215">
        <f t="shared" si="17"/>
        <v>73562.079999999987</v>
      </c>
      <c r="AC40" s="215">
        <f t="shared" si="17"/>
        <v>0</v>
      </c>
      <c r="AD40" s="205">
        <f t="shared" si="16"/>
        <v>2604990.0900000003</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8"/>
        <v>2749725.03</v>
      </c>
      <c r="E46" s="175" t="s">
        <v>111</v>
      </c>
      <c r="F46" s="237">
        <v>0</v>
      </c>
      <c r="G46" s="237">
        <v>0</v>
      </c>
      <c r="H46" s="237">
        <v>276250</v>
      </c>
      <c r="I46" s="237">
        <v>866575</v>
      </c>
      <c r="J46" s="237">
        <v>866575</v>
      </c>
      <c r="K46" s="237">
        <v>866575</v>
      </c>
      <c r="L46" s="237">
        <v>1561700</v>
      </c>
      <c r="M46" s="237">
        <v>1640750</v>
      </c>
      <c r="N46" s="237">
        <v>1602925</v>
      </c>
      <c r="O46" s="237">
        <v>1425875</v>
      </c>
      <c r="P46" s="237">
        <v>1727200</v>
      </c>
      <c r="Q46" s="237">
        <v>1628175</v>
      </c>
      <c r="R46" s="237">
        <v>1823675</v>
      </c>
      <c r="S46" s="237">
        <v>1935025.03</v>
      </c>
      <c r="T46" s="237">
        <v>1879987.53</v>
      </c>
      <c r="U46" s="237">
        <v>1907612.53</v>
      </c>
      <c r="V46" s="237">
        <v>2061037.53</v>
      </c>
      <c r="W46" s="237">
        <v>1948412.53</v>
      </c>
      <c r="X46" s="237">
        <v>2151987.5299999998</v>
      </c>
      <c r="Y46" s="237">
        <v>2186575.0299999998</v>
      </c>
      <c r="Z46" s="237">
        <v>2370825.0300000003</v>
      </c>
      <c r="AA46" s="237">
        <v>2508075.0299999998</v>
      </c>
      <c r="AB46" s="237">
        <v>2749725.03</v>
      </c>
      <c r="AC46" s="237"/>
      <c r="AD46" s="245"/>
      <c r="AE46" s="141">
        <v>39</v>
      </c>
    </row>
    <row r="47" spans="1:31">
      <c r="A47" s="199" t="s">
        <v>93</v>
      </c>
      <c r="B47" s="200">
        <f t="shared" si="1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66</v>
      </c>
      <c r="B50" s="168"/>
      <c r="F50" s="266"/>
      <c r="G50" s="266"/>
      <c r="H50" s="266"/>
      <c r="I50" s="266"/>
      <c r="J50" s="266"/>
      <c r="K50" s="266"/>
      <c r="L50" s="266"/>
      <c r="M50" s="266"/>
      <c r="N50" s="266"/>
      <c r="O50" s="266"/>
      <c r="P50" s="266"/>
      <c r="Q50" s="266"/>
      <c r="R50" s="266"/>
      <c r="S50" s="266"/>
      <c r="T50" s="266"/>
      <c r="U50" s="266"/>
      <c r="V50" s="266"/>
      <c r="W50" s="266"/>
      <c r="X50" s="266"/>
      <c r="Y50" s="192"/>
      <c r="Z50" s="192"/>
      <c r="AA50" s="192"/>
      <c r="AB50" s="192"/>
      <c r="AC50" s="192"/>
      <c r="AD50" s="245"/>
      <c r="AE50" s="141">
        <v>43</v>
      </c>
    </row>
    <row r="51" spans="1:31">
      <c r="A51" s="136" t="s">
        <v>59</v>
      </c>
      <c r="B51" s="210">
        <f>HLOOKUP($B$7,$F$8:$AC$75,AE51,FALSE)</f>
        <v>2522501</v>
      </c>
      <c r="F51" s="208">
        <f>$F$4</f>
        <v>2162143</v>
      </c>
      <c r="G51" s="208">
        <f t="shared" ref="G51:Q51" si="19">$F$4</f>
        <v>2162143</v>
      </c>
      <c r="H51" s="208">
        <f t="shared" si="19"/>
        <v>2162143</v>
      </c>
      <c r="I51" s="208">
        <f t="shared" si="19"/>
        <v>2162143</v>
      </c>
      <c r="J51" s="208">
        <f t="shared" si="19"/>
        <v>2162143</v>
      </c>
      <c r="K51" s="208">
        <f t="shared" si="19"/>
        <v>2162143</v>
      </c>
      <c r="L51" s="208">
        <f t="shared" si="19"/>
        <v>2162143</v>
      </c>
      <c r="M51" s="208">
        <f t="shared" si="19"/>
        <v>2162143</v>
      </c>
      <c r="N51" s="208">
        <f t="shared" si="19"/>
        <v>2162143</v>
      </c>
      <c r="O51" s="208">
        <f t="shared" si="19"/>
        <v>2162143</v>
      </c>
      <c r="P51" s="208">
        <f t="shared" si="19"/>
        <v>2162143</v>
      </c>
      <c r="Q51" s="208">
        <f t="shared" si="19"/>
        <v>2162143</v>
      </c>
      <c r="R51" s="208">
        <f>$G$4</f>
        <v>2522501</v>
      </c>
      <c r="S51" s="208">
        <f t="shared" ref="S51:AC51" si="20">$G$4</f>
        <v>2522501</v>
      </c>
      <c r="T51" s="208">
        <f t="shared" si="20"/>
        <v>2522501</v>
      </c>
      <c r="U51" s="208">
        <f>$G$4</f>
        <v>2522501</v>
      </c>
      <c r="V51" s="208">
        <f t="shared" si="20"/>
        <v>2522501</v>
      </c>
      <c r="W51" s="208">
        <f t="shared" si="20"/>
        <v>2522501</v>
      </c>
      <c r="X51" s="208">
        <f t="shared" si="20"/>
        <v>2522501</v>
      </c>
      <c r="Y51" s="208">
        <f t="shared" si="20"/>
        <v>2522501</v>
      </c>
      <c r="Z51" s="208">
        <f t="shared" si="20"/>
        <v>2522501</v>
      </c>
      <c r="AA51" s="208">
        <f t="shared" si="20"/>
        <v>2522501</v>
      </c>
      <c r="AB51" s="208">
        <f t="shared" si="20"/>
        <v>2522501</v>
      </c>
      <c r="AC51" s="208">
        <f t="shared" si="20"/>
        <v>2522501</v>
      </c>
      <c r="AD51" s="209"/>
      <c r="AE51" s="141">
        <v>44</v>
      </c>
    </row>
    <row r="52" spans="1:31">
      <c r="A52" s="136" t="s">
        <v>60</v>
      </c>
      <c r="B52" s="210">
        <f>HLOOKUP($B$7,$F$8:$AC$75,AE52,FALSE)</f>
        <v>2312292.583333333</v>
      </c>
      <c r="F52" s="210">
        <f t="shared" ref="F52:AC52" si="21">F51*(F9/12)</f>
        <v>180178.58333333331</v>
      </c>
      <c r="G52" s="210">
        <f t="shared" si="21"/>
        <v>360357.16666666663</v>
      </c>
      <c r="H52" s="210">
        <f t="shared" si="21"/>
        <v>540535.75</v>
      </c>
      <c r="I52" s="210">
        <f t="shared" si="21"/>
        <v>720714.33333333326</v>
      </c>
      <c r="J52" s="210">
        <f t="shared" si="21"/>
        <v>900892.91666666674</v>
      </c>
      <c r="K52" s="210">
        <f t="shared" si="21"/>
        <v>1081071.5</v>
      </c>
      <c r="L52" s="210">
        <f t="shared" si="21"/>
        <v>1261250.0833333335</v>
      </c>
      <c r="M52" s="210">
        <f t="shared" si="21"/>
        <v>1441428.6666666665</v>
      </c>
      <c r="N52" s="210">
        <f t="shared" si="21"/>
        <v>1621607.25</v>
      </c>
      <c r="O52" s="210">
        <f t="shared" si="21"/>
        <v>1801785.8333333335</v>
      </c>
      <c r="P52" s="210">
        <f t="shared" si="21"/>
        <v>1981964.4166666665</v>
      </c>
      <c r="Q52" s="210">
        <f t="shared" si="21"/>
        <v>2162143</v>
      </c>
      <c r="R52" s="210">
        <f t="shared" si="21"/>
        <v>210208.41666666666</v>
      </c>
      <c r="S52" s="210">
        <f t="shared" si="21"/>
        <v>420416.83333333331</v>
      </c>
      <c r="T52" s="210">
        <f t="shared" si="21"/>
        <v>630625.25</v>
      </c>
      <c r="U52" s="210">
        <f t="shared" si="21"/>
        <v>840833.66666666663</v>
      </c>
      <c r="V52" s="210">
        <f t="shared" si="21"/>
        <v>1051042.0833333335</v>
      </c>
      <c r="W52" s="210">
        <f t="shared" si="21"/>
        <v>1261250.5</v>
      </c>
      <c r="X52" s="210">
        <f t="shared" si="21"/>
        <v>1471458.9166666667</v>
      </c>
      <c r="Y52" s="210">
        <f t="shared" si="21"/>
        <v>1681667.3333333333</v>
      </c>
      <c r="Z52" s="210">
        <f t="shared" si="21"/>
        <v>1891875.75</v>
      </c>
      <c r="AA52" s="210">
        <f t="shared" si="21"/>
        <v>2102084.166666667</v>
      </c>
      <c r="AB52" s="210">
        <f t="shared" si="21"/>
        <v>2312292.583333333</v>
      </c>
      <c r="AC52" s="210">
        <f t="shared" si="21"/>
        <v>2522501</v>
      </c>
      <c r="AD52" s="245"/>
      <c r="AE52" s="141">
        <v>45</v>
      </c>
    </row>
    <row r="53" spans="1:31">
      <c r="A53" s="182" t="s">
        <v>55</v>
      </c>
      <c r="B53" s="200">
        <f>HLOOKUP($B$7,$F$8:$AC$75,AE53,FALSE)</f>
        <v>1829056.4800000002</v>
      </c>
      <c r="F53" s="211">
        <f>F40</f>
        <v>8165</v>
      </c>
      <c r="G53" s="211">
        <f t="shared" ref="G53:Q53" si="22">F53+G40</f>
        <v>27638</v>
      </c>
      <c r="H53" s="211">
        <f t="shared" si="22"/>
        <v>40883</v>
      </c>
      <c r="I53" s="211">
        <f t="shared" si="22"/>
        <v>106318</v>
      </c>
      <c r="J53" s="211">
        <f t="shared" si="22"/>
        <v>130098</v>
      </c>
      <c r="K53" s="211">
        <f t="shared" si="22"/>
        <v>152421</v>
      </c>
      <c r="L53" s="211">
        <f t="shared" si="22"/>
        <v>230022.47</v>
      </c>
      <c r="M53" s="211">
        <f t="shared" si="22"/>
        <v>322078.49</v>
      </c>
      <c r="N53" s="211">
        <f t="shared" si="22"/>
        <v>396116.27</v>
      </c>
      <c r="O53" s="211">
        <f t="shared" si="22"/>
        <v>452047.18000000005</v>
      </c>
      <c r="P53" s="211">
        <f t="shared" si="22"/>
        <v>642022.63000000012</v>
      </c>
      <c r="Q53" s="211">
        <f t="shared" si="22"/>
        <v>775933.6100000001</v>
      </c>
      <c r="R53" s="211">
        <f>R40</f>
        <v>136322.54</v>
      </c>
      <c r="S53" s="211">
        <f>R53+S40</f>
        <v>309973.54999999993</v>
      </c>
      <c r="T53" s="211">
        <f t="shared" ref="T53:AC53" si="23">S53+T40</f>
        <v>568840.0199999999</v>
      </c>
      <c r="U53" s="211">
        <f t="shared" si="23"/>
        <v>764934.57</v>
      </c>
      <c r="V53" s="211">
        <f t="shared" si="23"/>
        <v>879187.1</v>
      </c>
      <c r="W53" s="211">
        <f t="shared" si="23"/>
        <v>980280.94</v>
      </c>
      <c r="X53" s="211">
        <f t="shared" si="23"/>
        <v>1067638</v>
      </c>
      <c r="Y53" s="211">
        <f t="shared" si="23"/>
        <v>1324564.25</v>
      </c>
      <c r="Z53" s="211">
        <f t="shared" si="23"/>
        <v>1711325.57</v>
      </c>
      <c r="AA53" s="211">
        <f t="shared" si="23"/>
        <v>1755494.4000000001</v>
      </c>
      <c r="AB53" s="211">
        <f t="shared" si="23"/>
        <v>1829056.4800000002</v>
      </c>
      <c r="AC53" s="211">
        <f t="shared" si="23"/>
        <v>1829056.4800000002</v>
      </c>
      <c r="AD53" s="255"/>
      <c r="AE53" s="141">
        <v>46</v>
      </c>
    </row>
    <row r="54" spans="1:31">
      <c r="A54" s="182" t="s">
        <v>85</v>
      </c>
      <c r="B54" s="200">
        <f>HLOOKUP($B$7,$F$8:$AC$75,AE54,FALSE)</f>
        <v>2749725.03</v>
      </c>
      <c r="E54" s="139"/>
      <c r="F54" s="211">
        <f>SUM(F42:F49)</f>
        <v>0</v>
      </c>
      <c r="G54" s="211">
        <f t="shared" ref="G54:AC54" si="24">SUM(G42:G49)</f>
        <v>0</v>
      </c>
      <c r="H54" s="211">
        <f t="shared" si="24"/>
        <v>276250</v>
      </c>
      <c r="I54" s="211">
        <f t="shared" si="24"/>
        <v>866575</v>
      </c>
      <c r="J54" s="211">
        <f t="shared" si="24"/>
        <v>866575</v>
      </c>
      <c r="K54" s="211">
        <f t="shared" si="24"/>
        <v>866575</v>
      </c>
      <c r="L54" s="211">
        <f t="shared" si="24"/>
        <v>1561700</v>
      </c>
      <c r="M54" s="211">
        <f t="shared" si="24"/>
        <v>1640750</v>
      </c>
      <c r="N54" s="211">
        <f t="shared" si="24"/>
        <v>1602925</v>
      </c>
      <c r="O54" s="211">
        <f t="shared" si="24"/>
        <v>1425875</v>
      </c>
      <c r="P54" s="211">
        <f t="shared" si="24"/>
        <v>1727200</v>
      </c>
      <c r="Q54" s="211">
        <f t="shared" si="24"/>
        <v>1628175</v>
      </c>
      <c r="R54" s="211">
        <f t="shared" si="24"/>
        <v>1823675</v>
      </c>
      <c r="S54" s="211">
        <f t="shared" si="24"/>
        <v>1935025.03</v>
      </c>
      <c r="T54" s="211">
        <f t="shared" si="24"/>
        <v>1879987.53</v>
      </c>
      <c r="U54" s="211">
        <f t="shared" si="24"/>
        <v>1907612.53</v>
      </c>
      <c r="V54" s="211">
        <f t="shared" si="24"/>
        <v>2061037.53</v>
      </c>
      <c r="W54" s="211">
        <f t="shared" si="24"/>
        <v>1948412.53</v>
      </c>
      <c r="X54" s="211">
        <f t="shared" si="24"/>
        <v>2151987.5299999998</v>
      </c>
      <c r="Y54" s="211">
        <f t="shared" si="24"/>
        <v>2186575.0299999998</v>
      </c>
      <c r="Z54" s="211">
        <f t="shared" si="24"/>
        <v>2370825.0300000003</v>
      </c>
      <c r="AA54" s="211">
        <f t="shared" si="24"/>
        <v>2508075.0299999998</v>
      </c>
      <c r="AB54" s="211">
        <f t="shared" si="24"/>
        <v>2749725.03</v>
      </c>
      <c r="AC54" s="211">
        <f t="shared" si="24"/>
        <v>0</v>
      </c>
      <c r="AD54" s="255"/>
      <c r="AE54" s="141">
        <v>47</v>
      </c>
    </row>
    <row r="55" spans="1:31">
      <c r="A55" s="213" t="s">
        <v>56</v>
      </c>
      <c r="B55" s="254">
        <f>HLOOKUP($B$7,$F$8:$AC$75,AE55,FALSE)</f>
        <v>4578781.51</v>
      </c>
      <c r="C55" s="187"/>
      <c r="D55" s="187"/>
      <c r="E55" s="214"/>
      <c r="F55" s="215">
        <f>F53+F54</f>
        <v>8165</v>
      </c>
      <c r="G55" s="215">
        <f t="shared" ref="G55:AC55" si="25">G53+G54</f>
        <v>27638</v>
      </c>
      <c r="H55" s="215">
        <f t="shared" si="25"/>
        <v>317133</v>
      </c>
      <c r="I55" s="215">
        <f t="shared" si="25"/>
        <v>972893</v>
      </c>
      <c r="J55" s="215">
        <f t="shared" si="25"/>
        <v>996673</v>
      </c>
      <c r="K55" s="215">
        <f t="shared" si="25"/>
        <v>1018996</v>
      </c>
      <c r="L55" s="215">
        <f>L53+L54</f>
        <v>1791722.47</v>
      </c>
      <c r="M55" s="215">
        <f t="shared" si="25"/>
        <v>1962828.49</v>
      </c>
      <c r="N55" s="215">
        <f t="shared" si="25"/>
        <v>1999041.27</v>
      </c>
      <c r="O55" s="215">
        <f t="shared" si="25"/>
        <v>1877922.1800000002</v>
      </c>
      <c r="P55" s="215">
        <f t="shared" si="25"/>
        <v>2369222.63</v>
      </c>
      <c r="Q55" s="215">
        <f t="shared" si="25"/>
        <v>2404108.6100000003</v>
      </c>
      <c r="R55" s="215">
        <f t="shared" si="25"/>
        <v>1959997.54</v>
      </c>
      <c r="S55" s="215">
        <f t="shared" si="25"/>
        <v>2244998.58</v>
      </c>
      <c r="T55" s="215">
        <f t="shared" si="25"/>
        <v>2448827.5499999998</v>
      </c>
      <c r="U55" s="215">
        <f t="shared" si="25"/>
        <v>2672547.1</v>
      </c>
      <c r="V55" s="215">
        <f t="shared" si="25"/>
        <v>2940224.63</v>
      </c>
      <c r="W55" s="215">
        <f t="shared" si="25"/>
        <v>2928693.4699999997</v>
      </c>
      <c r="X55" s="215">
        <f t="shared" si="25"/>
        <v>3219625.53</v>
      </c>
      <c r="Y55" s="215">
        <f t="shared" si="25"/>
        <v>3511139.28</v>
      </c>
      <c r="Z55" s="215">
        <f t="shared" si="25"/>
        <v>4082150.6000000006</v>
      </c>
      <c r="AA55" s="215">
        <f t="shared" si="25"/>
        <v>4263569.43</v>
      </c>
      <c r="AB55" s="215">
        <f t="shared" si="25"/>
        <v>4578781.51</v>
      </c>
      <c r="AC55" s="215">
        <f t="shared" si="25"/>
        <v>1829056.4800000002</v>
      </c>
      <c r="AD55" s="255"/>
      <c r="AE55" s="141">
        <v>48</v>
      </c>
    </row>
    <row r="56" spans="1:31">
      <c r="A56" s="182" t="s">
        <v>72</v>
      </c>
      <c r="B56" s="189">
        <f>IFERROR(HLOOKUP($B$7,$F$8:$AC$75,AE56,FALSE),"-  ")</f>
        <v>0.72509643405493207</v>
      </c>
      <c r="F56" s="189">
        <f>IFERROR(F53/F51,"-  ")</f>
        <v>3.7763459678661401E-3</v>
      </c>
      <c r="G56" s="189">
        <f t="shared" ref="G56:AC56" si="26">IFERROR(G53/G51,"-  ")</f>
        <v>1.278268828657494E-2</v>
      </c>
      <c r="H56" s="189">
        <f t="shared" si="26"/>
        <v>1.8908555077069372E-2</v>
      </c>
      <c r="I56" s="189">
        <f t="shared" si="26"/>
        <v>4.917251079137689E-2</v>
      </c>
      <c r="J56" s="189">
        <f t="shared" si="26"/>
        <v>6.0170858264231367E-2</v>
      </c>
      <c r="K56" s="189">
        <f t="shared" si="26"/>
        <v>7.0495337264926516E-2</v>
      </c>
      <c r="L56" s="189">
        <f t="shared" si="26"/>
        <v>0.10638633522389593</v>
      </c>
      <c r="M56" s="189">
        <f t="shared" si="26"/>
        <v>0.14896262180623576</v>
      </c>
      <c r="N56" s="189">
        <f t="shared" si="26"/>
        <v>0.18320539853284451</v>
      </c>
      <c r="O56" s="189">
        <f t="shared" si="26"/>
        <v>0.20907367366543289</v>
      </c>
      <c r="P56" s="189">
        <f t="shared" si="26"/>
        <v>0.29693809798889348</v>
      </c>
      <c r="Q56" s="189">
        <f t="shared" si="26"/>
        <v>0.35887247513231091</v>
      </c>
      <c r="R56" s="189">
        <f t="shared" si="26"/>
        <v>5.4042610884990731E-2</v>
      </c>
      <c r="S56" s="189">
        <f t="shared" si="26"/>
        <v>0.12288342006603761</v>
      </c>
      <c r="T56" s="189">
        <f t="shared" si="26"/>
        <v>0.22550636055248338</v>
      </c>
      <c r="U56" s="189">
        <f t="shared" si="26"/>
        <v>0.30324450614687565</v>
      </c>
      <c r="V56" s="189">
        <f t="shared" si="26"/>
        <v>0.34853785984623992</v>
      </c>
      <c r="W56" s="189">
        <f t="shared" si="26"/>
        <v>0.38861468835889457</v>
      </c>
      <c r="X56" s="189">
        <f t="shared" si="26"/>
        <v>0.42324581833664288</v>
      </c>
      <c r="Y56" s="189">
        <f t="shared" si="26"/>
        <v>0.52509959361760417</v>
      </c>
      <c r="Z56" s="189">
        <f t="shared" si="26"/>
        <v>0.67842413937596058</v>
      </c>
      <c r="AA56" s="189">
        <f t="shared" si="26"/>
        <v>0.69593407495180382</v>
      </c>
      <c r="AB56" s="189">
        <f t="shared" si="26"/>
        <v>0.72509643405493207</v>
      </c>
      <c r="AC56" s="189">
        <f t="shared" si="26"/>
        <v>0.72509643405493207</v>
      </c>
      <c r="AD56" s="250"/>
      <c r="AE56" s="141">
        <v>49</v>
      </c>
    </row>
    <row r="57" spans="1:31">
      <c r="A57" s="182" t="s">
        <v>73</v>
      </c>
      <c r="B57" s="189">
        <f>IFERROR(HLOOKUP($B$7,$F$8:$AC$75,AE57,FALSE),"-  ")</f>
        <v>1.8151753002278292</v>
      </c>
      <c r="E57" s="256"/>
      <c r="F57" s="189">
        <f>IFERROR(F55/F51,"-  ")</f>
        <v>3.7763459678661401E-3</v>
      </c>
      <c r="G57" s="189">
        <f t="shared" ref="G57:AC57" si="27">IFERROR(G55/G51,"-  ")</f>
        <v>1.278268828657494E-2</v>
      </c>
      <c r="H57" s="189">
        <f t="shared" si="27"/>
        <v>0.14667531240995624</v>
      </c>
      <c r="I57" s="189">
        <f t="shared" si="27"/>
        <v>0.44996700033254045</v>
      </c>
      <c r="J57" s="189">
        <f t="shared" si="27"/>
        <v>0.46096534780539494</v>
      </c>
      <c r="K57" s="189">
        <f t="shared" si="27"/>
        <v>0.47128982680609005</v>
      </c>
      <c r="L57" s="189">
        <f t="shared" si="27"/>
        <v>0.82867898654251826</v>
      </c>
      <c r="M57" s="189">
        <f t="shared" si="27"/>
        <v>0.90781622214626878</v>
      </c>
      <c r="N57" s="189">
        <f t="shared" si="27"/>
        <v>0.92456478133037456</v>
      </c>
      <c r="O57" s="189">
        <f t="shared" si="27"/>
        <v>0.86854670574517978</v>
      </c>
      <c r="P57" s="189">
        <f t="shared" si="27"/>
        <v>1.0957751776825122</v>
      </c>
      <c r="Q57" s="189">
        <f t="shared" si="27"/>
        <v>1.111910086428141</v>
      </c>
      <c r="R57" s="189">
        <f t="shared" si="27"/>
        <v>0.77700565430895763</v>
      </c>
      <c r="S57" s="189">
        <f t="shared" si="27"/>
        <v>0.88998917344334061</v>
      </c>
      <c r="T57" s="189">
        <f t="shared" si="27"/>
        <v>0.97079349027017225</v>
      </c>
      <c r="U57" s="189">
        <f t="shared" si="27"/>
        <v>1.0594830685894674</v>
      </c>
      <c r="V57" s="189">
        <f t="shared" si="27"/>
        <v>1.1655989948071377</v>
      </c>
      <c r="W57" s="189">
        <f t="shared" si="27"/>
        <v>1.1610276745182657</v>
      </c>
      <c r="X57" s="189">
        <f t="shared" si="27"/>
        <v>1.2763624394995283</v>
      </c>
      <c r="Y57" s="189">
        <f t="shared" si="27"/>
        <v>1.3919278049840218</v>
      </c>
      <c r="Z57" s="189">
        <f t="shared" si="27"/>
        <v>1.618294938237884</v>
      </c>
      <c r="AA57" s="189">
        <f t="shared" si="27"/>
        <v>1.6902151594786283</v>
      </c>
      <c r="AB57" s="189">
        <f t="shared" si="27"/>
        <v>1.8151753002278292</v>
      </c>
      <c r="AC57" s="189">
        <f t="shared" si="27"/>
        <v>0.72509643405493207</v>
      </c>
      <c r="AD57" s="250"/>
      <c r="AE57" s="141">
        <v>50</v>
      </c>
    </row>
    <row r="58" spans="1:31">
      <c r="A58" s="182" t="s">
        <v>74</v>
      </c>
      <c r="B58" s="189">
        <f>IFERROR(HLOOKUP($B$7,$F$8:$AC$75,AE58,FALSE),"-  ")</f>
        <v>0.79101429169628967</v>
      </c>
      <c r="F58" s="189">
        <f>IFERROR(F53/F52,"-  ")</f>
        <v>4.5316151614393688E-2</v>
      </c>
      <c r="G58" s="189">
        <f t="shared" ref="G58:AC58" si="28">IFERROR(G53/G52,"-  ")</f>
        <v>7.6696129719449641E-2</v>
      </c>
      <c r="H58" s="189">
        <f t="shared" si="28"/>
        <v>7.5634220308277489E-2</v>
      </c>
      <c r="I58" s="189">
        <f t="shared" si="28"/>
        <v>0.14751753237413068</v>
      </c>
      <c r="J58" s="189">
        <f t="shared" si="28"/>
        <v>0.14441005983415528</v>
      </c>
      <c r="K58" s="189">
        <f t="shared" si="28"/>
        <v>0.14099067452985303</v>
      </c>
      <c r="L58" s="189">
        <f t="shared" si="28"/>
        <v>0.18237657466953586</v>
      </c>
      <c r="M58" s="189">
        <f t="shared" si="28"/>
        <v>0.22344393270935364</v>
      </c>
      <c r="N58" s="189">
        <f t="shared" si="28"/>
        <v>0.24427386471045934</v>
      </c>
      <c r="O58" s="189">
        <f t="shared" si="28"/>
        <v>0.25088840839851945</v>
      </c>
      <c r="P58" s="189">
        <f t="shared" si="28"/>
        <v>0.32393247053333835</v>
      </c>
      <c r="Q58" s="189">
        <f t="shared" si="28"/>
        <v>0.35887247513231091</v>
      </c>
      <c r="R58" s="189">
        <f t="shared" si="28"/>
        <v>0.64851133061988886</v>
      </c>
      <c r="S58" s="189">
        <f t="shared" si="28"/>
        <v>0.73730052039622562</v>
      </c>
      <c r="T58" s="189">
        <f t="shared" si="28"/>
        <v>0.90202544220993353</v>
      </c>
      <c r="U58" s="189">
        <f t="shared" si="28"/>
        <v>0.909733518440627</v>
      </c>
      <c r="V58" s="189">
        <f t="shared" si="28"/>
        <v>0.83649086363097558</v>
      </c>
      <c r="W58" s="189">
        <f t="shared" si="28"/>
        <v>0.77722937671778913</v>
      </c>
      <c r="X58" s="189">
        <f t="shared" si="28"/>
        <v>0.72556426000567342</v>
      </c>
      <c r="Y58" s="189">
        <f t="shared" si="28"/>
        <v>0.78764939042640625</v>
      </c>
      <c r="Z58" s="189">
        <f t="shared" si="28"/>
        <v>0.90456551916794747</v>
      </c>
      <c r="AA58" s="189">
        <f t="shared" si="28"/>
        <v>0.83512088994216449</v>
      </c>
      <c r="AB58" s="189">
        <f t="shared" si="28"/>
        <v>0.79101429169628967</v>
      </c>
      <c r="AC58" s="189">
        <f t="shared" si="28"/>
        <v>0.72509643405493207</v>
      </c>
      <c r="AD58" s="25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12011909</v>
      </c>
      <c r="F60" s="217">
        <f>SUM($F$4:$I$4)</f>
        <v>12011909</v>
      </c>
      <c r="G60" s="217">
        <f t="shared" ref="G60:AC60" si="29">SUM($F$4:$I$4)</f>
        <v>12011909</v>
      </c>
      <c r="H60" s="217">
        <f t="shared" si="29"/>
        <v>12011909</v>
      </c>
      <c r="I60" s="217">
        <f t="shared" si="29"/>
        <v>12011909</v>
      </c>
      <c r="J60" s="217">
        <f t="shared" si="29"/>
        <v>12011909</v>
      </c>
      <c r="K60" s="217">
        <f t="shared" si="29"/>
        <v>12011909</v>
      </c>
      <c r="L60" s="217">
        <f t="shared" si="29"/>
        <v>12011909</v>
      </c>
      <c r="M60" s="217">
        <f t="shared" si="29"/>
        <v>12011909</v>
      </c>
      <c r="N60" s="217">
        <f t="shared" si="29"/>
        <v>12011909</v>
      </c>
      <c r="O60" s="217">
        <f t="shared" si="29"/>
        <v>12011909</v>
      </c>
      <c r="P60" s="217">
        <f t="shared" si="29"/>
        <v>12011909</v>
      </c>
      <c r="Q60" s="217">
        <f t="shared" si="29"/>
        <v>12011909</v>
      </c>
      <c r="R60" s="217">
        <f t="shared" si="29"/>
        <v>12011909</v>
      </c>
      <c r="S60" s="217">
        <f t="shared" si="29"/>
        <v>12011909</v>
      </c>
      <c r="T60" s="217">
        <f t="shared" si="29"/>
        <v>12011909</v>
      </c>
      <c r="U60" s="217">
        <f t="shared" si="29"/>
        <v>12011909</v>
      </c>
      <c r="V60" s="217">
        <f t="shared" si="29"/>
        <v>12011909</v>
      </c>
      <c r="W60" s="217">
        <f t="shared" si="29"/>
        <v>12011909</v>
      </c>
      <c r="X60" s="217">
        <f t="shared" si="29"/>
        <v>12011909</v>
      </c>
      <c r="Y60" s="217">
        <f t="shared" si="29"/>
        <v>12011909</v>
      </c>
      <c r="Z60" s="217">
        <f t="shared" si="29"/>
        <v>12011909</v>
      </c>
      <c r="AA60" s="217">
        <f t="shared" si="29"/>
        <v>12011909</v>
      </c>
      <c r="AB60" s="217">
        <f t="shared" si="29"/>
        <v>12011909</v>
      </c>
      <c r="AC60" s="217">
        <f t="shared" si="29"/>
        <v>12011909</v>
      </c>
      <c r="AD60" s="250"/>
      <c r="AE60" s="141">
        <v>53</v>
      </c>
    </row>
    <row r="61" spans="1:31">
      <c r="A61" s="182" t="s">
        <v>58</v>
      </c>
      <c r="B61" s="200">
        <f>HLOOKUP($B$7,$F$8:$AC$75,AE61,FALSE)</f>
        <v>2604990.0900000003</v>
      </c>
      <c r="F61" s="218">
        <f>F53</f>
        <v>8165</v>
      </c>
      <c r="G61" s="218">
        <f t="shared" ref="G61:Q61" si="30">G53</f>
        <v>27638</v>
      </c>
      <c r="H61" s="218">
        <f t="shared" si="30"/>
        <v>40883</v>
      </c>
      <c r="I61" s="218">
        <f t="shared" si="30"/>
        <v>106318</v>
      </c>
      <c r="J61" s="218">
        <f t="shared" si="30"/>
        <v>130098</v>
      </c>
      <c r="K61" s="218">
        <f t="shared" si="30"/>
        <v>152421</v>
      </c>
      <c r="L61" s="218">
        <f t="shared" si="30"/>
        <v>230022.47</v>
      </c>
      <c r="M61" s="218">
        <f t="shared" si="30"/>
        <v>322078.49</v>
      </c>
      <c r="N61" s="218">
        <f t="shared" si="30"/>
        <v>396116.27</v>
      </c>
      <c r="O61" s="218">
        <f t="shared" si="30"/>
        <v>452047.18000000005</v>
      </c>
      <c r="P61" s="218">
        <f t="shared" si="30"/>
        <v>642022.63000000012</v>
      </c>
      <c r="Q61" s="218">
        <f t="shared" si="30"/>
        <v>775933.6100000001</v>
      </c>
      <c r="R61" s="218">
        <f>R53+Q61</f>
        <v>912256.15000000014</v>
      </c>
      <c r="S61" s="218">
        <f>S40+R61</f>
        <v>1085907.1600000001</v>
      </c>
      <c r="T61" s="218">
        <f t="shared" ref="T61:AC61" si="31">T40+S61</f>
        <v>1344773.6300000001</v>
      </c>
      <c r="U61" s="218">
        <f t="shared" si="31"/>
        <v>1540868.1800000002</v>
      </c>
      <c r="V61" s="218">
        <f t="shared" si="31"/>
        <v>1655120.7100000002</v>
      </c>
      <c r="W61" s="218">
        <f t="shared" si="31"/>
        <v>1756214.5500000003</v>
      </c>
      <c r="X61" s="218">
        <f t="shared" si="31"/>
        <v>1843571.6100000003</v>
      </c>
      <c r="Y61" s="218">
        <f t="shared" si="31"/>
        <v>2100497.8600000003</v>
      </c>
      <c r="Z61" s="218">
        <f t="shared" si="31"/>
        <v>2487259.1800000002</v>
      </c>
      <c r="AA61" s="218">
        <f t="shared" si="31"/>
        <v>2531428.0100000002</v>
      </c>
      <c r="AB61" s="218">
        <f t="shared" si="31"/>
        <v>2604990.0900000003</v>
      </c>
      <c r="AC61" s="218">
        <f t="shared" si="31"/>
        <v>2604990.0900000003</v>
      </c>
      <c r="AD61" s="250"/>
      <c r="AE61" s="141">
        <v>54</v>
      </c>
    </row>
    <row r="62" spans="1:31">
      <c r="A62" s="213" t="s">
        <v>57</v>
      </c>
      <c r="B62" s="254">
        <f>HLOOKUP($B$7,$F$8:$AC$75,AE62,FALSE)</f>
        <v>5354715.12</v>
      </c>
      <c r="F62" s="203">
        <f>F61+F54</f>
        <v>8165</v>
      </c>
      <c r="G62" s="203">
        <f>G61+G54</f>
        <v>27638</v>
      </c>
      <c r="H62" s="203">
        <f t="shared" ref="H62:AC62" si="32">H61+H54</f>
        <v>317133</v>
      </c>
      <c r="I62" s="203">
        <f t="shared" si="32"/>
        <v>972893</v>
      </c>
      <c r="J62" s="203">
        <f t="shared" si="32"/>
        <v>996673</v>
      </c>
      <c r="K62" s="203">
        <f t="shared" si="32"/>
        <v>1018996</v>
      </c>
      <c r="L62" s="203">
        <f t="shared" si="32"/>
        <v>1791722.47</v>
      </c>
      <c r="M62" s="203">
        <f t="shared" si="32"/>
        <v>1962828.49</v>
      </c>
      <c r="N62" s="203">
        <f t="shared" si="32"/>
        <v>1999041.27</v>
      </c>
      <c r="O62" s="203">
        <f t="shared" si="32"/>
        <v>1877922.1800000002</v>
      </c>
      <c r="P62" s="203">
        <f t="shared" si="32"/>
        <v>2369222.63</v>
      </c>
      <c r="Q62" s="203">
        <f t="shared" si="32"/>
        <v>2404108.6100000003</v>
      </c>
      <c r="R62" s="203">
        <f t="shared" si="32"/>
        <v>2735931.1500000004</v>
      </c>
      <c r="S62" s="203">
        <f t="shared" si="32"/>
        <v>3020932.1900000004</v>
      </c>
      <c r="T62" s="203">
        <f t="shared" si="32"/>
        <v>3224761.16</v>
      </c>
      <c r="U62" s="203">
        <f t="shared" si="32"/>
        <v>3448480.71</v>
      </c>
      <c r="V62" s="203">
        <f t="shared" si="32"/>
        <v>3716158.24</v>
      </c>
      <c r="W62" s="203">
        <f t="shared" si="32"/>
        <v>3704627.08</v>
      </c>
      <c r="X62" s="203">
        <f t="shared" si="32"/>
        <v>3995559.14</v>
      </c>
      <c r="Y62" s="203">
        <f t="shared" si="32"/>
        <v>4287072.8900000006</v>
      </c>
      <c r="Z62" s="203">
        <f t="shared" si="32"/>
        <v>4858084.2100000009</v>
      </c>
      <c r="AA62" s="203">
        <f t="shared" si="32"/>
        <v>5039503.04</v>
      </c>
      <c r="AB62" s="203">
        <f t="shared" si="32"/>
        <v>5354715.12</v>
      </c>
      <c r="AC62" s="203">
        <f t="shared" si="32"/>
        <v>2604990.0900000003</v>
      </c>
      <c r="AD62" s="250"/>
      <c r="AE62" s="141">
        <v>55</v>
      </c>
    </row>
    <row r="63" spans="1:31">
      <c r="A63" s="182" t="s">
        <v>53</v>
      </c>
      <c r="B63" s="189">
        <f>IFERROR(HLOOKUP($B$7,$F$8:$AC$75,AE63,FALSE),"-  ")</f>
        <v>0.21686728479211759</v>
      </c>
      <c r="F63" s="189">
        <f>IFERROR(F61/F60,"-  ")</f>
        <v>6.7974207929813652E-4</v>
      </c>
      <c r="G63" s="189">
        <f t="shared" ref="G63:AC63" si="33">IFERROR(G61/G60,"-  ")</f>
        <v>2.3008832317993749E-3</v>
      </c>
      <c r="H63" s="189">
        <f t="shared" si="33"/>
        <v>3.4035389378990468E-3</v>
      </c>
      <c r="I63" s="189">
        <f t="shared" si="33"/>
        <v>8.8510494043869299E-3</v>
      </c>
      <c r="J63" s="189">
        <f t="shared" si="33"/>
        <v>1.0830751381816163E-2</v>
      </c>
      <c r="K63" s="189">
        <f t="shared" si="33"/>
        <v>1.2689157069038734E-2</v>
      </c>
      <c r="L63" s="189">
        <f t="shared" si="33"/>
        <v>1.9149534849123483E-2</v>
      </c>
      <c r="M63" s="189">
        <f t="shared" si="33"/>
        <v>2.6813264236350776E-2</v>
      </c>
      <c r="N63" s="189">
        <f t="shared" si="33"/>
        <v>3.2976962279684274E-2</v>
      </c>
      <c r="O63" s="189">
        <f t="shared" si="33"/>
        <v>3.7633250468347708E-2</v>
      </c>
      <c r="P63" s="189">
        <f t="shared" si="33"/>
        <v>5.3448842311409464E-2</v>
      </c>
      <c r="Q63" s="189">
        <f t="shared" si="33"/>
        <v>6.4597027000454305E-2</v>
      </c>
      <c r="R63" s="189">
        <f t="shared" si="33"/>
        <v>7.594597578120181E-2</v>
      </c>
      <c r="S63" s="189">
        <f t="shared" si="33"/>
        <v>9.0402546339636791E-2</v>
      </c>
      <c r="T63" s="189">
        <f t="shared" si="33"/>
        <v>0.11195336478156803</v>
      </c>
      <c r="U63" s="189">
        <f t="shared" si="33"/>
        <v>0.12827837606828357</v>
      </c>
      <c r="V63" s="189">
        <f t="shared" si="33"/>
        <v>0.13778998075992752</v>
      </c>
      <c r="W63" s="189">
        <f t="shared" si="33"/>
        <v>0.14620611511459172</v>
      </c>
      <c r="X63" s="189">
        <f t="shared" si="33"/>
        <v>0.15347865272705616</v>
      </c>
      <c r="Y63" s="189">
        <f t="shared" si="33"/>
        <v>0.17486794646879195</v>
      </c>
      <c r="Z63" s="189">
        <f t="shared" si="33"/>
        <v>0.20706610248212837</v>
      </c>
      <c r="AA63" s="189">
        <f t="shared" si="33"/>
        <v>0.21074318911340406</v>
      </c>
      <c r="AB63" s="189">
        <f t="shared" si="33"/>
        <v>0.21686728479211759</v>
      </c>
      <c r="AC63" s="189">
        <f t="shared" si="33"/>
        <v>0.21686728479211759</v>
      </c>
      <c r="AD63" s="250"/>
      <c r="AE63" s="141">
        <v>56</v>
      </c>
    </row>
    <row r="64" spans="1:31">
      <c r="A64" s="182" t="s">
        <v>54</v>
      </c>
      <c r="B64" s="189">
        <f>IFERROR(HLOOKUP($B$7,$F$8:$AC$75,AE64,FALSE),"-  ")</f>
        <v>0.44578385667090886</v>
      </c>
      <c r="F64" s="189">
        <f>IFERROR(F62/F60,"-  ")</f>
        <v>6.7974207929813652E-4</v>
      </c>
      <c r="G64" s="189">
        <f t="shared" ref="G64:AC64" si="34">IFERROR(G62/G60,"-  ")</f>
        <v>2.3008832317993749E-3</v>
      </c>
      <c r="H64" s="189">
        <f t="shared" si="34"/>
        <v>2.6401548663080948E-2</v>
      </c>
      <c r="I64" s="189">
        <f t="shared" si="34"/>
        <v>8.0994036834611385E-2</v>
      </c>
      <c r="J64" s="189">
        <f t="shared" si="34"/>
        <v>8.2973738812040621E-2</v>
      </c>
      <c r="K64" s="189">
        <f t="shared" si="34"/>
        <v>8.4832144499263185E-2</v>
      </c>
      <c r="L64" s="189">
        <f t="shared" si="34"/>
        <v>0.14916217480502059</v>
      </c>
      <c r="M64" s="189">
        <f t="shared" si="34"/>
        <v>0.16340687312899224</v>
      </c>
      <c r="N64" s="189">
        <f t="shared" si="34"/>
        <v>0.16642161291764698</v>
      </c>
      <c r="O64" s="189">
        <f t="shared" si="34"/>
        <v>0.15633836220370967</v>
      </c>
      <c r="P64" s="189">
        <f t="shared" si="34"/>
        <v>0.19723947542393136</v>
      </c>
      <c r="Q64" s="189">
        <f t="shared" si="34"/>
        <v>0.20014375816533411</v>
      </c>
      <c r="R64" s="189">
        <f t="shared" si="34"/>
        <v>0.22776822152082574</v>
      </c>
      <c r="S64" s="189">
        <f t="shared" si="34"/>
        <v>0.2514947615737016</v>
      </c>
      <c r="T64" s="189">
        <f t="shared" si="34"/>
        <v>0.26846366884730816</v>
      </c>
      <c r="U64" s="189">
        <f t="shared" si="34"/>
        <v>0.28708848110654184</v>
      </c>
      <c r="V64" s="189">
        <f t="shared" si="34"/>
        <v>0.3093728265840176</v>
      </c>
      <c r="W64" s="189">
        <f t="shared" si="34"/>
        <v>0.30841284928149221</v>
      </c>
      <c r="X64" s="189">
        <f t="shared" si="34"/>
        <v>0.33263315098374457</v>
      </c>
      <c r="Y64" s="189">
        <f t="shared" si="34"/>
        <v>0.3569018787937871</v>
      </c>
      <c r="Z64" s="189">
        <f t="shared" si="34"/>
        <v>0.40443897885007296</v>
      </c>
      <c r="AA64" s="189">
        <f t="shared" si="34"/>
        <v>0.41954222596924434</v>
      </c>
      <c r="AB64" s="189">
        <f t="shared" si="34"/>
        <v>0.44578385667090886</v>
      </c>
      <c r="AC64" s="189">
        <f t="shared" si="34"/>
        <v>0.21686728479211759</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0.9</v>
      </c>
      <c r="E69" s="175" t="s">
        <v>31</v>
      </c>
      <c r="F69" s="257">
        <v>0.9</v>
      </c>
      <c r="G69" s="257">
        <v>0.9</v>
      </c>
      <c r="H69" s="257">
        <v>0.9</v>
      </c>
      <c r="I69" s="257">
        <v>0.9</v>
      </c>
      <c r="J69" s="257">
        <v>0.9</v>
      </c>
      <c r="K69" s="257">
        <v>0.9</v>
      </c>
      <c r="L69" s="257">
        <v>0.9</v>
      </c>
      <c r="M69" s="257">
        <v>0.9</v>
      </c>
      <c r="N69" s="257">
        <v>0.9</v>
      </c>
      <c r="O69" s="257">
        <v>0.9</v>
      </c>
      <c r="P69" s="257">
        <v>0.9</v>
      </c>
      <c r="Q69" s="257">
        <v>0.9</v>
      </c>
      <c r="R69" s="257">
        <v>0.9</v>
      </c>
      <c r="S69" s="257">
        <v>0.9</v>
      </c>
      <c r="T69" s="257">
        <v>0.9</v>
      </c>
      <c r="U69" s="257">
        <v>0.9</v>
      </c>
      <c r="V69" s="257">
        <v>0.9</v>
      </c>
      <c r="W69" s="257">
        <v>0.9</v>
      </c>
      <c r="X69" s="257">
        <v>0.9</v>
      </c>
      <c r="Y69" s="257">
        <v>0.9</v>
      </c>
      <c r="Z69" s="257">
        <v>0.9</v>
      </c>
      <c r="AA69" s="257">
        <v>0.9</v>
      </c>
      <c r="AB69" s="257">
        <v>0.9</v>
      </c>
      <c r="AC69" s="257">
        <v>0.9</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2597</v>
      </c>
      <c r="E71" s="175" t="s">
        <v>111</v>
      </c>
      <c r="F71" s="176">
        <v>0</v>
      </c>
      <c r="G71" s="176">
        <v>2</v>
      </c>
      <c r="H71" s="176">
        <v>132</v>
      </c>
      <c r="I71" s="176">
        <v>544</v>
      </c>
      <c r="J71" s="176">
        <v>545</v>
      </c>
      <c r="K71" s="176">
        <v>545</v>
      </c>
      <c r="L71" s="176">
        <v>751</v>
      </c>
      <c r="M71" s="176">
        <v>850</v>
      </c>
      <c r="N71" s="176">
        <v>863</v>
      </c>
      <c r="O71" s="176">
        <v>865</v>
      </c>
      <c r="P71" s="176">
        <v>1188</v>
      </c>
      <c r="Q71" s="176">
        <v>1326</v>
      </c>
      <c r="R71" s="235">
        <v>1448</v>
      </c>
      <c r="S71" s="235">
        <v>1482</v>
      </c>
      <c r="T71" s="235">
        <v>1644</v>
      </c>
      <c r="U71" s="235">
        <v>1719</v>
      </c>
      <c r="V71" s="235">
        <v>1719</v>
      </c>
      <c r="W71" s="235">
        <v>1747</v>
      </c>
      <c r="X71" s="235">
        <v>2064</v>
      </c>
      <c r="Y71" s="235">
        <v>2213</v>
      </c>
      <c r="Z71" s="235">
        <v>2389</v>
      </c>
      <c r="AA71" s="235">
        <v>2450</v>
      </c>
      <c r="AB71" s="235">
        <v>2597</v>
      </c>
      <c r="AC71" s="235"/>
      <c r="AD71" s="249"/>
      <c r="AE71" s="141">
        <v>64</v>
      </c>
    </row>
    <row r="72" spans="1:31">
      <c r="A72" s="173" t="s">
        <v>32</v>
      </c>
      <c r="B72" s="174">
        <f>HLOOKUP($B$7,$F$8:$AC$75,AE72,FALSE)</f>
        <v>728</v>
      </c>
      <c r="E72" s="175" t="s">
        <v>111</v>
      </c>
      <c r="F72" s="176">
        <v>0</v>
      </c>
      <c r="G72" s="176">
        <v>2</v>
      </c>
      <c r="H72" s="176">
        <v>2</v>
      </c>
      <c r="I72" s="176">
        <v>48</v>
      </c>
      <c r="J72" s="176">
        <v>49</v>
      </c>
      <c r="K72" s="176">
        <v>49</v>
      </c>
      <c r="L72" s="176">
        <v>49</v>
      </c>
      <c r="M72" s="176">
        <v>99</v>
      </c>
      <c r="N72" s="176">
        <v>105</v>
      </c>
      <c r="O72" s="176">
        <v>107</v>
      </c>
      <c r="P72" s="176">
        <v>186</v>
      </c>
      <c r="Q72" s="176">
        <v>324</v>
      </c>
      <c r="R72" s="235">
        <v>349</v>
      </c>
      <c r="S72" s="235">
        <v>375</v>
      </c>
      <c r="T72" s="235">
        <v>409</v>
      </c>
      <c r="U72" s="235">
        <v>420</v>
      </c>
      <c r="V72" s="235">
        <v>420</v>
      </c>
      <c r="W72" s="235">
        <v>448</v>
      </c>
      <c r="X72" s="235">
        <v>558</v>
      </c>
      <c r="Y72" s="235">
        <v>687</v>
      </c>
      <c r="Z72" s="235">
        <v>688</v>
      </c>
      <c r="AA72" s="235">
        <v>688</v>
      </c>
      <c r="AB72" s="235">
        <v>728</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c r="A74" s="173" t="s">
        <v>104</v>
      </c>
      <c r="B74" s="174">
        <f>HLOOKUP($B$7,$F$8:$AC$75,AE75,FALSE)</f>
        <v>0</v>
      </c>
      <c r="C74" s="258"/>
      <c r="D74" s="259"/>
      <c r="E74" s="260" t="s">
        <v>28</v>
      </c>
      <c r="F74" s="223"/>
      <c r="G74" s="223"/>
      <c r="H74" s="224">
        <v>21325</v>
      </c>
      <c r="I74" s="223">
        <f>H74</f>
        <v>21325</v>
      </c>
      <c r="J74" s="223">
        <f>H74</f>
        <v>21325</v>
      </c>
      <c r="K74" s="224">
        <v>21325</v>
      </c>
      <c r="L74" s="223">
        <f>K74</f>
        <v>21325</v>
      </c>
      <c r="M74" s="223">
        <f>K74</f>
        <v>21325</v>
      </c>
      <c r="N74" s="224">
        <v>21325</v>
      </c>
      <c r="O74" s="223">
        <f>N74</f>
        <v>21325</v>
      </c>
      <c r="P74" s="223">
        <f>N74</f>
        <v>21325</v>
      </c>
      <c r="Q74" s="224">
        <v>6692</v>
      </c>
      <c r="R74" s="223">
        <f>Q74</f>
        <v>6692</v>
      </c>
      <c r="S74" s="223">
        <f>Q74</f>
        <v>6692</v>
      </c>
      <c r="T74" s="238">
        <v>6220</v>
      </c>
      <c r="U74" s="223">
        <f>T74</f>
        <v>6220</v>
      </c>
      <c r="V74" s="223">
        <f>T74</f>
        <v>6220</v>
      </c>
      <c r="W74" s="238"/>
      <c r="X74" s="223">
        <f>W74</f>
        <v>0</v>
      </c>
      <c r="Y74" s="223">
        <f>W74</f>
        <v>0</v>
      </c>
      <c r="Z74" s="238"/>
      <c r="AA74" s="223">
        <f>Z74</f>
        <v>0</v>
      </c>
      <c r="AB74" s="223">
        <f>Z74</f>
        <v>0</v>
      </c>
      <c r="AC74" s="238"/>
      <c r="AD74" s="245"/>
      <c r="AE74" s="141">
        <v>67</v>
      </c>
    </row>
    <row r="75" spans="1:31" s="141" customFormat="1" ht="15" customHeight="1">
      <c r="A75" s="173" t="s">
        <v>105</v>
      </c>
      <c r="B75" s="174">
        <f>HLOOKUP($B$7,$F$8:$AC$75,AE75,FALSE)</f>
        <v>0</v>
      </c>
      <c r="C75" s="222"/>
      <c r="D75" s="222"/>
      <c r="E75" s="260" t="s">
        <v>28</v>
      </c>
      <c r="F75" s="223"/>
      <c r="G75" s="223"/>
      <c r="H75" s="224">
        <v>49</v>
      </c>
      <c r="I75" s="223">
        <f>H75</f>
        <v>49</v>
      </c>
      <c r="J75" s="223">
        <f>H75</f>
        <v>49</v>
      </c>
      <c r="K75" s="224">
        <v>49</v>
      </c>
      <c r="L75" s="223">
        <f>K75</f>
        <v>49</v>
      </c>
      <c r="M75" s="223">
        <f>K75</f>
        <v>49</v>
      </c>
      <c r="N75" s="224">
        <v>49</v>
      </c>
      <c r="O75" s="223">
        <f>N75</f>
        <v>49</v>
      </c>
      <c r="P75" s="223">
        <f>N75</f>
        <v>49</v>
      </c>
      <c r="Q75" s="224">
        <v>28858</v>
      </c>
      <c r="R75" s="223">
        <f>Q75</f>
        <v>28858</v>
      </c>
      <c r="S75" s="223">
        <f>Q75</f>
        <v>28858</v>
      </c>
      <c r="T75" s="238">
        <v>18659</v>
      </c>
      <c r="U75" s="223">
        <f>T75</f>
        <v>18659</v>
      </c>
      <c r="V75" s="223">
        <f>T75</f>
        <v>18659</v>
      </c>
      <c r="W75" s="238"/>
      <c r="X75" s="223">
        <f>W75</f>
        <v>0</v>
      </c>
      <c r="Y75" s="223">
        <f>W75</f>
        <v>0</v>
      </c>
      <c r="Z75" s="238"/>
      <c r="AA75" s="223">
        <f>Z75</f>
        <v>0</v>
      </c>
      <c r="AB75" s="223">
        <f>Z75</f>
        <v>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39"/>
      <c r="AA76" s="222"/>
      <c r="AB76" s="222"/>
      <c r="AC76" s="222"/>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6" s="141" customFormat="1">
      <c r="A81" s="228">
        <f>VLOOKUP(B7,E88:T111,6,FALSE)</f>
        <v>0</v>
      </c>
      <c r="B81" s="230"/>
      <c r="C81" s="222"/>
    </row>
    <row r="82" spans="1:36" s="141" customFormat="1">
      <c r="A82" s="167" t="s">
        <v>37</v>
      </c>
      <c r="B82" s="160"/>
      <c r="C82" s="222"/>
    </row>
    <row r="83" spans="1:36" s="141" customFormat="1">
      <c r="A83" s="228">
        <f>VLOOKUP(B7,E88:T111,10,FALSE)</f>
        <v>0</v>
      </c>
      <c r="B83" s="261"/>
      <c r="C83" s="222"/>
    </row>
    <row r="84" spans="1:36">
      <c r="A84" s="167" t="s">
        <v>49</v>
      </c>
    </row>
    <row r="85" spans="1:36" ht="49.9" customHeight="1">
      <c r="A85" s="228">
        <f>VLOOKUP(B7,E88:T111,14,FALSE)</f>
        <v>0</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6">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6">
      <c r="D87" s="222"/>
      <c r="E87" s="139"/>
      <c r="F87" s="326" t="s">
        <v>26</v>
      </c>
      <c r="G87" s="326"/>
      <c r="H87" s="326"/>
      <c r="I87" s="326"/>
      <c r="J87" s="326" t="s">
        <v>100</v>
      </c>
      <c r="K87" s="326"/>
      <c r="L87" s="326"/>
      <c r="M87" s="326"/>
      <c r="N87" s="326" t="s">
        <v>34</v>
      </c>
      <c r="O87" s="326"/>
      <c r="P87" s="326"/>
      <c r="Q87" s="326"/>
      <c r="R87" s="326" t="s">
        <v>49</v>
      </c>
      <c r="S87" s="326"/>
      <c r="T87" s="326"/>
      <c r="U87" s="233"/>
      <c r="V87" s="233"/>
      <c r="W87" s="233"/>
      <c r="X87" s="233"/>
      <c r="Y87" s="233"/>
      <c r="Z87" s="233"/>
      <c r="AA87" s="233"/>
      <c r="AB87" s="233"/>
      <c r="AC87" s="233"/>
    </row>
    <row r="88" spans="1:36">
      <c r="D88" s="222"/>
      <c r="E88" s="162">
        <v>40909</v>
      </c>
      <c r="F88" s="340"/>
      <c r="G88" s="340"/>
      <c r="H88" s="340"/>
      <c r="I88" s="340"/>
      <c r="J88" s="340"/>
      <c r="K88" s="340"/>
      <c r="L88" s="340"/>
      <c r="M88" s="340"/>
      <c r="N88" s="340"/>
      <c r="O88" s="340"/>
      <c r="P88" s="340"/>
      <c r="Q88" s="340"/>
      <c r="R88" s="295"/>
      <c r="S88" s="295"/>
      <c r="T88" s="295"/>
      <c r="U88" s="297"/>
      <c r="V88" s="297"/>
      <c r="W88" s="297"/>
      <c r="X88" s="297"/>
      <c r="Y88" s="297"/>
      <c r="Z88" s="297"/>
    </row>
    <row r="89" spans="1:36">
      <c r="D89" s="222"/>
      <c r="E89" s="162">
        <v>40940</v>
      </c>
      <c r="F89" s="340"/>
      <c r="G89" s="340"/>
      <c r="H89" s="340"/>
      <c r="I89" s="340"/>
      <c r="J89" s="340"/>
      <c r="K89" s="340"/>
      <c r="L89" s="340"/>
      <c r="M89" s="340"/>
      <c r="N89" s="340"/>
      <c r="O89" s="340"/>
      <c r="P89" s="340"/>
      <c r="Q89" s="340"/>
      <c r="R89" s="295"/>
      <c r="S89" s="295"/>
      <c r="T89" s="295"/>
      <c r="U89" s="297"/>
      <c r="V89" s="297"/>
      <c r="W89" s="297"/>
      <c r="X89" s="297"/>
      <c r="Y89" s="297"/>
      <c r="Z89" s="297"/>
    </row>
    <row r="90" spans="1:36" ht="102.75">
      <c r="D90" s="222"/>
      <c r="E90" s="162">
        <v>40969</v>
      </c>
      <c r="F90" s="340"/>
      <c r="G90" s="340"/>
      <c r="H90" s="340"/>
      <c r="I90" s="340"/>
      <c r="J90" s="340"/>
      <c r="K90" s="340"/>
      <c r="L90" s="340"/>
      <c r="M90" s="340"/>
      <c r="N90" s="340"/>
      <c r="O90" s="340"/>
      <c r="P90" s="340"/>
      <c r="Q90" s="340"/>
      <c r="R90" s="296" t="s">
        <v>159</v>
      </c>
      <c r="S90" s="296"/>
      <c r="T90" s="296"/>
      <c r="U90" s="298"/>
      <c r="V90" s="298"/>
      <c r="W90" s="298"/>
      <c r="X90" s="298"/>
      <c r="Y90" s="298"/>
      <c r="Z90" s="298"/>
      <c r="AA90" s="298"/>
      <c r="AB90" s="298"/>
      <c r="AC90" s="298"/>
      <c r="AD90" s="298"/>
      <c r="AE90" s="298"/>
      <c r="AF90" s="298"/>
      <c r="AG90" s="298"/>
      <c r="AH90" s="298"/>
      <c r="AI90" s="298"/>
      <c r="AJ90" s="298"/>
    </row>
    <row r="91" spans="1:36">
      <c r="D91" s="222"/>
      <c r="E91" s="162">
        <v>41000</v>
      </c>
      <c r="F91" s="340"/>
      <c r="G91" s="340"/>
      <c r="H91" s="340"/>
      <c r="I91" s="340"/>
      <c r="J91" s="340"/>
      <c r="K91" s="340"/>
      <c r="L91" s="340"/>
      <c r="M91" s="340"/>
      <c r="N91" s="340"/>
      <c r="O91" s="340"/>
      <c r="P91" s="340"/>
      <c r="Q91" s="340"/>
      <c r="R91" s="296"/>
      <c r="S91" s="296"/>
      <c r="T91" s="296"/>
      <c r="U91" s="298"/>
      <c r="V91" s="298"/>
      <c r="W91" s="298"/>
      <c r="X91" s="298"/>
      <c r="Y91" s="298"/>
      <c r="Z91" s="298"/>
      <c r="AA91" s="298"/>
      <c r="AB91" s="298"/>
      <c r="AC91" s="298"/>
      <c r="AD91" s="298"/>
      <c r="AE91" s="298"/>
      <c r="AF91" s="298"/>
      <c r="AG91" s="298"/>
      <c r="AH91" s="298"/>
      <c r="AI91" s="298"/>
      <c r="AJ91" s="298"/>
    </row>
    <row r="92" spans="1:36" ht="179.25">
      <c r="D92" s="222"/>
      <c r="E92" s="162">
        <v>41030</v>
      </c>
      <c r="F92" s="340"/>
      <c r="G92" s="340"/>
      <c r="H92" s="340"/>
      <c r="I92" s="340"/>
      <c r="J92" s="340"/>
      <c r="K92" s="340"/>
      <c r="L92" s="340"/>
      <c r="M92" s="340"/>
      <c r="N92" s="340"/>
      <c r="O92" s="340"/>
      <c r="P92" s="340"/>
      <c r="Q92" s="340"/>
      <c r="R92" s="296" t="s">
        <v>165</v>
      </c>
      <c r="S92" s="296"/>
      <c r="T92" s="296"/>
      <c r="U92" s="298"/>
      <c r="V92" s="298"/>
      <c r="W92" s="298"/>
      <c r="X92" s="298"/>
      <c r="Y92" s="298"/>
      <c r="Z92" s="298"/>
      <c r="AA92" s="298"/>
      <c r="AB92" s="298"/>
      <c r="AC92" s="298"/>
      <c r="AD92" s="298"/>
      <c r="AE92" s="298"/>
      <c r="AF92" s="298"/>
      <c r="AG92" s="298"/>
      <c r="AH92" s="298"/>
      <c r="AI92" s="298"/>
      <c r="AJ92" s="298"/>
    </row>
    <row r="93" spans="1:36" ht="115.5">
      <c r="D93" s="222"/>
      <c r="E93" s="162">
        <v>41061</v>
      </c>
      <c r="F93" s="340"/>
      <c r="G93" s="340"/>
      <c r="H93" s="340"/>
      <c r="I93" s="340"/>
      <c r="J93" s="340"/>
      <c r="K93" s="340"/>
      <c r="L93" s="340"/>
      <c r="M93" s="340"/>
      <c r="N93" s="340"/>
      <c r="O93" s="340"/>
      <c r="P93" s="340"/>
      <c r="Q93" s="340"/>
      <c r="R93" s="296" t="s">
        <v>166</v>
      </c>
      <c r="S93" s="296"/>
      <c r="T93" s="296"/>
      <c r="U93" s="298"/>
      <c r="V93" s="298"/>
      <c r="W93" s="298"/>
      <c r="X93" s="298"/>
      <c r="Y93" s="298"/>
      <c r="Z93" s="298"/>
      <c r="AA93" s="298"/>
      <c r="AB93" s="298"/>
      <c r="AC93" s="298"/>
      <c r="AD93" s="298"/>
      <c r="AE93" s="298"/>
      <c r="AF93" s="298"/>
      <c r="AG93" s="298"/>
      <c r="AH93" s="298"/>
      <c r="AI93" s="298"/>
      <c r="AJ93" s="298"/>
    </row>
    <row r="94" spans="1:36">
      <c r="D94" s="222"/>
      <c r="E94" s="162">
        <v>41091</v>
      </c>
      <c r="F94" s="327"/>
      <c r="G94" s="327"/>
      <c r="H94" s="327"/>
      <c r="I94" s="327"/>
      <c r="J94" s="327"/>
      <c r="K94" s="327"/>
      <c r="L94" s="327"/>
      <c r="M94" s="327"/>
      <c r="N94" s="327"/>
      <c r="O94" s="327"/>
      <c r="P94" s="327"/>
      <c r="Q94" s="327"/>
      <c r="R94" s="299"/>
      <c r="S94" s="299"/>
      <c r="T94" s="299"/>
      <c r="U94" s="300"/>
      <c r="V94" s="300"/>
      <c r="W94" s="300"/>
      <c r="X94" s="300"/>
      <c r="Y94" s="300"/>
      <c r="Z94" s="300"/>
      <c r="AA94" s="298"/>
      <c r="AB94" s="298"/>
      <c r="AC94" s="298"/>
      <c r="AD94" s="298"/>
      <c r="AE94" s="298"/>
      <c r="AF94" s="298"/>
      <c r="AG94" s="298"/>
      <c r="AH94" s="298"/>
      <c r="AI94" s="298"/>
      <c r="AJ94" s="298"/>
    </row>
    <row r="95" spans="1:36">
      <c r="D95" s="222"/>
      <c r="E95" s="162">
        <v>41122</v>
      </c>
      <c r="F95" s="327"/>
      <c r="G95" s="327"/>
      <c r="H95" s="327"/>
      <c r="I95" s="327"/>
      <c r="J95" s="327"/>
      <c r="K95" s="327"/>
      <c r="L95" s="327"/>
      <c r="M95" s="327"/>
      <c r="N95" s="327"/>
      <c r="O95" s="327"/>
      <c r="P95" s="327"/>
      <c r="Q95" s="327"/>
      <c r="R95" s="299"/>
      <c r="S95" s="299"/>
      <c r="T95" s="299"/>
      <c r="U95" s="300"/>
      <c r="V95" s="300"/>
      <c r="W95" s="300"/>
      <c r="X95" s="300"/>
      <c r="Y95" s="300"/>
      <c r="Z95" s="300"/>
      <c r="AA95" s="298"/>
      <c r="AB95" s="298"/>
      <c r="AC95" s="298"/>
      <c r="AD95" s="298"/>
      <c r="AE95" s="298"/>
      <c r="AF95" s="298"/>
      <c r="AG95" s="298"/>
      <c r="AH95" s="298"/>
      <c r="AI95" s="298"/>
      <c r="AJ95" s="298"/>
    </row>
    <row r="96" spans="1:36">
      <c r="D96" s="234"/>
      <c r="E96" s="162">
        <v>41153</v>
      </c>
      <c r="F96" s="327"/>
      <c r="G96" s="327"/>
      <c r="H96" s="327"/>
      <c r="I96" s="327"/>
      <c r="J96" s="327"/>
      <c r="K96" s="327"/>
      <c r="L96" s="327"/>
      <c r="M96" s="327"/>
      <c r="N96" s="327"/>
      <c r="O96" s="327"/>
      <c r="P96" s="327"/>
      <c r="Q96" s="327"/>
      <c r="R96" s="327" t="s">
        <v>167</v>
      </c>
      <c r="S96" s="327"/>
      <c r="T96" s="327"/>
      <c r="U96" s="300"/>
      <c r="V96" s="300"/>
      <c r="W96" s="300"/>
      <c r="X96" s="300"/>
      <c r="Y96" s="300"/>
      <c r="Z96" s="300"/>
      <c r="AA96" s="298"/>
      <c r="AB96" s="298"/>
      <c r="AC96" s="298"/>
      <c r="AD96" s="298"/>
      <c r="AE96" s="298"/>
      <c r="AF96" s="298"/>
      <c r="AG96" s="298"/>
      <c r="AH96" s="298"/>
      <c r="AI96" s="298"/>
      <c r="AJ96" s="298"/>
    </row>
    <row r="97" spans="4:36" ht="13.9" customHeight="1">
      <c r="D97" s="234"/>
      <c r="E97" s="162">
        <v>41183</v>
      </c>
      <c r="F97" s="327" t="s">
        <v>168</v>
      </c>
      <c r="G97" s="327"/>
      <c r="H97" s="327"/>
      <c r="I97" s="327"/>
      <c r="J97" s="327"/>
      <c r="K97" s="327"/>
      <c r="L97" s="327"/>
      <c r="M97" s="327"/>
      <c r="N97" s="327"/>
      <c r="O97" s="327"/>
      <c r="P97" s="327"/>
      <c r="Q97" s="327"/>
      <c r="R97" s="327"/>
      <c r="S97" s="327"/>
      <c r="T97" s="327"/>
      <c r="U97" s="300"/>
      <c r="V97" s="300"/>
      <c r="W97" s="300"/>
      <c r="X97" s="300"/>
      <c r="Y97" s="300"/>
      <c r="Z97" s="300"/>
      <c r="AA97" s="298"/>
      <c r="AB97" s="298"/>
      <c r="AC97" s="298"/>
      <c r="AD97" s="298"/>
      <c r="AE97" s="298"/>
      <c r="AF97" s="298"/>
      <c r="AG97" s="298"/>
      <c r="AH97" s="298"/>
      <c r="AI97" s="298"/>
      <c r="AJ97" s="298"/>
    </row>
    <row r="98" spans="4:36">
      <c r="D98" s="234"/>
      <c r="E98" s="162">
        <v>41214</v>
      </c>
      <c r="F98" s="327" t="s">
        <v>140</v>
      </c>
      <c r="G98" s="327"/>
      <c r="H98" s="327"/>
      <c r="I98" s="327"/>
      <c r="J98" s="327"/>
      <c r="K98" s="327"/>
      <c r="L98" s="327"/>
      <c r="M98" s="327"/>
      <c r="N98" s="327"/>
      <c r="O98" s="327"/>
      <c r="P98" s="327"/>
      <c r="Q98" s="327"/>
      <c r="R98" s="327" t="s">
        <v>163</v>
      </c>
      <c r="S98" s="327"/>
      <c r="T98" s="327"/>
      <c r="U98" s="300"/>
      <c r="V98" s="300"/>
      <c r="W98" s="300"/>
      <c r="X98" s="300"/>
      <c r="Y98" s="300"/>
      <c r="Z98" s="300"/>
      <c r="AA98" s="298"/>
      <c r="AB98" s="298"/>
      <c r="AC98" s="298"/>
      <c r="AD98" s="298"/>
      <c r="AE98" s="298"/>
      <c r="AF98" s="298"/>
      <c r="AG98" s="298"/>
      <c r="AH98" s="298"/>
      <c r="AI98" s="298"/>
      <c r="AJ98" s="298"/>
    </row>
    <row r="99" spans="4:36">
      <c r="D99" s="234"/>
      <c r="E99" s="162">
        <v>41244</v>
      </c>
      <c r="F99" s="327" t="s">
        <v>142</v>
      </c>
      <c r="G99" s="327"/>
      <c r="H99" s="327"/>
      <c r="I99" s="327"/>
      <c r="J99" s="327"/>
      <c r="K99" s="327"/>
      <c r="L99" s="327"/>
      <c r="M99" s="327"/>
      <c r="N99" s="327"/>
      <c r="O99" s="327"/>
      <c r="P99" s="327"/>
      <c r="Q99" s="327"/>
      <c r="R99" s="327" t="s">
        <v>169</v>
      </c>
      <c r="S99" s="327"/>
      <c r="T99" s="327"/>
      <c r="U99" s="300"/>
      <c r="V99" s="300"/>
      <c r="W99" s="300"/>
      <c r="X99" s="300"/>
      <c r="Y99" s="300"/>
      <c r="Z99" s="300"/>
      <c r="AA99" s="298"/>
      <c r="AB99" s="298"/>
      <c r="AC99" s="298"/>
      <c r="AD99" s="298"/>
      <c r="AE99" s="298"/>
      <c r="AF99" s="298"/>
      <c r="AG99" s="298"/>
      <c r="AH99" s="298"/>
      <c r="AI99" s="298"/>
      <c r="AJ99" s="298"/>
    </row>
    <row r="100" spans="4:36">
      <c r="E100" s="162">
        <v>41275</v>
      </c>
      <c r="F100" s="327"/>
      <c r="G100" s="327"/>
      <c r="H100" s="327"/>
      <c r="I100" s="327"/>
      <c r="J100" s="327"/>
      <c r="K100" s="327"/>
      <c r="L100" s="327"/>
      <c r="M100" s="327"/>
      <c r="N100" s="327"/>
      <c r="O100" s="327"/>
      <c r="P100" s="327"/>
      <c r="Q100" s="327"/>
      <c r="R100" s="327"/>
      <c r="S100" s="327"/>
      <c r="T100" s="327"/>
      <c r="U100" s="300"/>
      <c r="V100" s="300"/>
      <c r="W100" s="300"/>
      <c r="X100" s="300"/>
      <c r="Y100" s="300"/>
      <c r="Z100" s="300"/>
      <c r="AA100" s="298"/>
      <c r="AB100" s="298"/>
      <c r="AC100" s="298"/>
      <c r="AD100" s="298"/>
      <c r="AE100" s="298"/>
      <c r="AF100" s="298"/>
      <c r="AG100" s="298"/>
      <c r="AH100" s="298"/>
      <c r="AI100" s="298"/>
      <c r="AJ100" s="298"/>
    </row>
    <row r="101" spans="4:36">
      <c r="E101" s="162">
        <v>41306</v>
      </c>
      <c r="F101" s="327"/>
      <c r="G101" s="327"/>
      <c r="H101" s="327"/>
      <c r="I101" s="327"/>
      <c r="J101" s="327"/>
      <c r="K101" s="327"/>
      <c r="L101" s="327"/>
      <c r="M101" s="327"/>
      <c r="N101" s="327"/>
      <c r="O101" s="327"/>
      <c r="P101" s="327"/>
      <c r="Q101" s="327"/>
      <c r="R101" s="327" t="s">
        <v>255</v>
      </c>
      <c r="S101" s="327"/>
      <c r="T101" s="327"/>
      <c r="U101" s="300"/>
      <c r="V101" s="300"/>
      <c r="W101" s="300"/>
      <c r="X101" s="300"/>
      <c r="Y101" s="300"/>
      <c r="Z101" s="300"/>
      <c r="AA101" s="298"/>
      <c r="AB101" s="298"/>
      <c r="AC101" s="298"/>
      <c r="AD101" s="298"/>
      <c r="AE101" s="298"/>
      <c r="AF101" s="298"/>
      <c r="AG101" s="298"/>
      <c r="AH101" s="298"/>
      <c r="AI101" s="298"/>
      <c r="AJ101" s="298"/>
    </row>
    <row r="102" spans="4:36">
      <c r="E102" s="162">
        <v>41334</v>
      </c>
      <c r="F102" s="327" t="s">
        <v>240</v>
      </c>
      <c r="G102" s="327"/>
      <c r="H102" s="327"/>
      <c r="I102" s="327"/>
      <c r="J102" s="327"/>
      <c r="K102" s="327"/>
      <c r="L102" s="327"/>
      <c r="M102" s="327"/>
      <c r="N102" s="327"/>
      <c r="O102" s="327"/>
      <c r="P102" s="327"/>
      <c r="Q102" s="327"/>
      <c r="R102" s="327"/>
      <c r="S102" s="327"/>
      <c r="T102" s="327"/>
      <c r="U102" s="300"/>
      <c r="V102" s="300"/>
      <c r="W102" s="300"/>
      <c r="X102" s="300"/>
      <c r="Y102" s="300"/>
      <c r="Z102" s="300"/>
      <c r="AA102" s="298"/>
      <c r="AB102" s="298"/>
      <c r="AC102" s="298"/>
      <c r="AD102" s="298"/>
      <c r="AE102" s="298"/>
      <c r="AF102" s="298"/>
      <c r="AG102" s="298"/>
      <c r="AH102" s="298"/>
      <c r="AI102" s="298"/>
      <c r="AJ102" s="298"/>
    </row>
    <row r="103" spans="4:36">
      <c r="E103" s="162">
        <v>41365</v>
      </c>
      <c r="F103" s="327"/>
      <c r="G103" s="327"/>
      <c r="H103" s="327"/>
      <c r="I103" s="327"/>
      <c r="J103" s="327"/>
      <c r="K103" s="327"/>
      <c r="L103" s="327"/>
      <c r="M103" s="327"/>
      <c r="N103" s="327"/>
      <c r="O103" s="327"/>
      <c r="P103" s="327"/>
      <c r="Q103" s="327"/>
      <c r="R103" s="327"/>
      <c r="S103" s="327"/>
      <c r="T103" s="327"/>
      <c r="U103" s="300"/>
      <c r="V103" s="300"/>
      <c r="W103" s="300"/>
      <c r="X103" s="300"/>
      <c r="Y103" s="300"/>
      <c r="Z103" s="300"/>
      <c r="AA103" s="298"/>
      <c r="AB103" s="298"/>
      <c r="AC103" s="298"/>
      <c r="AD103" s="298"/>
      <c r="AE103" s="298"/>
      <c r="AF103" s="298"/>
      <c r="AG103" s="298"/>
      <c r="AH103" s="298"/>
      <c r="AI103" s="298"/>
      <c r="AJ103" s="298"/>
    </row>
    <row r="104" spans="4:36">
      <c r="E104" s="162">
        <v>41395</v>
      </c>
      <c r="F104" s="327"/>
      <c r="G104" s="327"/>
      <c r="H104" s="327"/>
      <c r="I104" s="327"/>
      <c r="J104" s="327"/>
      <c r="K104" s="327"/>
      <c r="L104" s="327"/>
      <c r="M104" s="327"/>
      <c r="N104" s="327"/>
      <c r="O104" s="327"/>
      <c r="P104" s="327"/>
      <c r="Q104" s="327"/>
      <c r="R104" s="327"/>
      <c r="S104" s="327"/>
      <c r="T104" s="327"/>
      <c r="U104" s="300"/>
      <c r="V104" s="300"/>
      <c r="W104" s="300"/>
      <c r="X104" s="300"/>
      <c r="Y104" s="300"/>
      <c r="Z104" s="300"/>
      <c r="AA104" s="298"/>
      <c r="AB104" s="298"/>
      <c r="AC104" s="298"/>
      <c r="AD104" s="298"/>
      <c r="AE104" s="298"/>
      <c r="AF104" s="298"/>
      <c r="AG104" s="298"/>
      <c r="AH104" s="298"/>
      <c r="AI104" s="298"/>
      <c r="AJ104" s="298"/>
    </row>
    <row r="105" spans="4:36">
      <c r="E105" s="162">
        <v>41426</v>
      </c>
      <c r="F105" s="327"/>
      <c r="G105" s="327"/>
      <c r="H105" s="327"/>
      <c r="I105" s="327"/>
      <c r="J105" s="327"/>
      <c r="K105" s="327"/>
      <c r="L105" s="327"/>
      <c r="M105" s="327"/>
      <c r="N105" s="327"/>
      <c r="O105" s="327"/>
      <c r="P105" s="327"/>
      <c r="Q105" s="327"/>
      <c r="R105" s="327" t="s">
        <v>239</v>
      </c>
      <c r="S105" s="327"/>
      <c r="T105" s="327"/>
      <c r="U105" s="300"/>
      <c r="V105" s="300"/>
      <c r="W105" s="300"/>
      <c r="X105" s="300"/>
      <c r="Y105" s="300"/>
      <c r="Z105" s="300"/>
      <c r="AA105" s="298"/>
      <c r="AB105" s="298"/>
      <c r="AC105" s="298"/>
      <c r="AD105" s="298"/>
      <c r="AE105" s="298"/>
      <c r="AF105" s="298"/>
      <c r="AG105" s="298"/>
      <c r="AH105" s="298"/>
      <c r="AI105" s="298"/>
      <c r="AJ105" s="298"/>
    </row>
    <row r="106" spans="4:36">
      <c r="E106" s="162">
        <v>41456</v>
      </c>
      <c r="F106" s="327"/>
      <c r="G106" s="327"/>
      <c r="H106" s="327"/>
      <c r="I106" s="327"/>
      <c r="J106" s="327"/>
      <c r="K106" s="327"/>
      <c r="L106" s="327"/>
      <c r="M106" s="327"/>
      <c r="N106" s="327"/>
      <c r="O106" s="327"/>
      <c r="P106" s="327"/>
      <c r="Q106" s="327"/>
      <c r="R106" s="327"/>
      <c r="S106" s="327"/>
      <c r="T106" s="327"/>
      <c r="U106" s="300"/>
      <c r="V106" s="300"/>
      <c r="W106" s="300"/>
      <c r="X106" s="300"/>
      <c r="Y106" s="300"/>
      <c r="Z106" s="300"/>
      <c r="AA106" s="298"/>
      <c r="AB106" s="298"/>
      <c r="AC106" s="298"/>
      <c r="AD106" s="298"/>
      <c r="AE106" s="298"/>
      <c r="AF106" s="298"/>
      <c r="AG106" s="298"/>
      <c r="AH106" s="298"/>
      <c r="AI106" s="298"/>
      <c r="AJ106" s="298"/>
    </row>
    <row r="107" spans="4:36">
      <c r="E107" s="162">
        <v>41487</v>
      </c>
      <c r="F107" s="327"/>
      <c r="G107" s="327"/>
      <c r="H107" s="327"/>
      <c r="I107" s="327"/>
      <c r="J107" s="327"/>
      <c r="K107" s="327"/>
      <c r="L107" s="327"/>
      <c r="M107" s="327"/>
      <c r="N107" s="327"/>
      <c r="O107" s="327"/>
      <c r="P107" s="327"/>
      <c r="Q107" s="327"/>
      <c r="R107" s="327"/>
      <c r="S107" s="327"/>
      <c r="T107" s="327"/>
      <c r="U107" s="300"/>
      <c r="V107" s="300"/>
      <c r="W107" s="300"/>
      <c r="X107" s="300"/>
      <c r="Y107" s="300"/>
      <c r="Z107" s="300"/>
      <c r="AA107" s="298"/>
      <c r="AB107" s="298"/>
      <c r="AC107" s="298"/>
      <c r="AD107" s="298"/>
      <c r="AE107" s="298"/>
      <c r="AF107" s="298"/>
      <c r="AG107" s="298"/>
      <c r="AH107" s="298"/>
      <c r="AI107" s="298"/>
      <c r="AJ107" s="298"/>
    </row>
    <row r="108" spans="4:36">
      <c r="E108" s="162">
        <v>41518</v>
      </c>
      <c r="F108" s="327"/>
      <c r="G108" s="327"/>
      <c r="H108" s="327"/>
      <c r="I108" s="327"/>
      <c r="J108" s="327"/>
      <c r="K108" s="327"/>
      <c r="L108" s="327"/>
      <c r="M108" s="327"/>
      <c r="N108" s="327"/>
      <c r="O108" s="327"/>
      <c r="P108" s="327"/>
      <c r="Q108" s="327"/>
      <c r="R108" s="327" t="s">
        <v>263</v>
      </c>
      <c r="S108" s="327"/>
      <c r="T108" s="327"/>
      <c r="U108" s="300"/>
      <c r="V108" s="300"/>
      <c r="W108" s="300"/>
      <c r="X108" s="300"/>
      <c r="Y108" s="300"/>
      <c r="Z108" s="300"/>
      <c r="AA108" s="298"/>
      <c r="AB108" s="298"/>
      <c r="AC108" s="298"/>
      <c r="AD108" s="298"/>
      <c r="AE108" s="298"/>
      <c r="AF108" s="298"/>
      <c r="AG108" s="298"/>
      <c r="AH108" s="298"/>
      <c r="AI108" s="298"/>
      <c r="AJ108" s="298"/>
    </row>
    <row r="109" spans="4:36">
      <c r="E109" s="162">
        <v>41548</v>
      </c>
      <c r="F109" s="327"/>
      <c r="G109" s="327"/>
      <c r="H109" s="327"/>
      <c r="I109" s="327"/>
      <c r="J109" s="327"/>
      <c r="K109" s="327"/>
      <c r="L109" s="327"/>
      <c r="M109" s="327"/>
      <c r="N109" s="327"/>
      <c r="O109" s="327"/>
      <c r="P109" s="327"/>
      <c r="Q109" s="327"/>
      <c r="R109" s="327"/>
      <c r="S109" s="327"/>
      <c r="T109" s="327"/>
      <c r="U109" s="300"/>
      <c r="V109" s="300"/>
      <c r="W109" s="300"/>
      <c r="X109" s="300"/>
      <c r="Y109" s="300"/>
      <c r="Z109" s="300"/>
      <c r="AA109" s="298"/>
      <c r="AB109" s="298"/>
      <c r="AC109" s="298"/>
      <c r="AD109" s="298"/>
      <c r="AE109" s="298"/>
      <c r="AF109" s="298"/>
      <c r="AG109" s="298"/>
      <c r="AH109" s="298"/>
      <c r="AI109" s="298"/>
      <c r="AJ109" s="298"/>
    </row>
    <row r="110" spans="4:36">
      <c r="E110" s="162">
        <v>41579</v>
      </c>
      <c r="F110" s="327"/>
      <c r="G110" s="327"/>
      <c r="H110" s="327"/>
      <c r="I110" s="327"/>
      <c r="J110" s="327"/>
      <c r="K110" s="327"/>
      <c r="L110" s="327"/>
      <c r="M110" s="327"/>
      <c r="N110" s="327"/>
      <c r="O110" s="327"/>
      <c r="P110" s="327"/>
      <c r="Q110" s="327"/>
      <c r="R110" s="327"/>
      <c r="S110" s="327"/>
      <c r="T110" s="327"/>
      <c r="U110" s="300"/>
      <c r="V110" s="300"/>
      <c r="W110" s="300"/>
      <c r="X110" s="300"/>
      <c r="Y110" s="300"/>
      <c r="Z110" s="300"/>
      <c r="AA110" s="298"/>
      <c r="AB110" s="298"/>
      <c r="AC110" s="298"/>
      <c r="AD110" s="298"/>
      <c r="AE110" s="298"/>
      <c r="AF110" s="298"/>
      <c r="AG110" s="298"/>
      <c r="AH110" s="298"/>
      <c r="AI110" s="298"/>
      <c r="AJ110" s="298"/>
    </row>
    <row r="111" spans="4:36">
      <c r="E111" s="162">
        <v>41609</v>
      </c>
      <c r="F111" s="327"/>
      <c r="G111" s="327"/>
      <c r="H111" s="327"/>
      <c r="I111" s="327"/>
      <c r="J111" s="327"/>
      <c r="K111" s="327"/>
      <c r="L111" s="327"/>
      <c r="M111" s="327"/>
      <c r="N111" s="327"/>
      <c r="O111" s="327"/>
      <c r="P111" s="327"/>
      <c r="Q111" s="327"/>
      <c r="R111" s="327"/>
      <c r="S111" s="327"/>
      <c r="T111" s="327"/>
      <c r="U111" s="300"/>
      <c r="V111" s="300"/>
      <c r="W111" s="300"/>
      <c r="X111" s="300"/>
      <c r="Y111" s="300"/>
      <c r="Z111" s="300"/>
      <c r="AA111" s="298"/>
      <c r="AB111" s="298"/>
      <c r="AC111" s="298"/>
      <c r="AD111" s="298"/>
      <c r="AE111" s="298"/>
      <c r="AF111" s="298"/>
      <c r="AG111" s="298"/>
      <c r="AH111" s="298"/>
      <c r="AI111" s="298"/>
      <c r="AJ111" s="298"/>
    </row>
    <row r="112" spans="4:36">
      <c r="F112" s="327"/>
      <c r="G112" s="327"/>
      <c r="H112" s="327"/>
      <c r="I112" s="327"/>
      <c r="J112" s="327"/>
      <c r="K112" s="327"/>
      <c r="L112" s="327"/>
      <c r="M112" s="327"/>
      <c r="N112" s="327"/>
      <c r="O112" s="327"/>
      <c r="P112" s="327"/>
      <c r="Q112" s="327"/>
      <c r="R112" s="327"/>
      <c r="S112" s="327"/>
      <c r="T112" s="327"/>
      <c r="U112" s="300"/>
      <c r="V112" s="300"/>
      <c r="W112" s="300"/>
      <c r="X112" s="300"/>
      <c r="Y112" s="300"/>
      <c r="Z112" s="300"/>
      <c r="AA112" s="298"/>
      <c r="AB112" s="298"/>
      <c r="AC112" s="298"/>
      <c r="AD112" s="298"/>
      <c r="AE112" s="298"/>
      <c r="AF112" s="298"/>
      <c r="AG112" s="298"/>
      <c r="AH112" s="298"/>
      <c r="AI112" s="298"/>
      <c r="AJ112" s="298"/>
    </row>
    <row r="113" spans="18:36">
      <c r="R113" s="298"/>
      <c r="S113" s="298"/>
      <c r="T113" s="298"/>
      <c r="U113" s="298"/>
      <c r="V113" s="298"/>
      <c r="W113" s="298"/>
      <c r="X113" s="298"/>
      <c r="Y113" s="298"/>
      <c r="Z113" s="298"/>
      <c r="AA113" s="298"/>
      <c r="AB113" s="298"/>
      <c r="AC113" s="298"/>
      <c r="AD113" s="298"/>
      <c r="AE113" s="298"/>
      <c r="AF113" s="298"/>
      <c r="AG113" s="298"/>
      <c r="AH113" s="298"/>
      <c r="AI113" s="298"/>
      <c r="AJ113" s="298"/>
    </row>
    <row r="114" spans="18:36">
      <c r="R114" s="298"/>
      <c r="S114" s="298"/>
      <c r="T114" s="298"/>
      <c r="U114" s="298"/>
      <c r="V114" s="298"/>
      <c r="W114" s="298"/>
      <c r="X114" s="298"/>
      <c r="Y114" s="298"/>
      <c r="Z114" s="298"/>
      <c r="AA114" s="298"/>
      <c r="AB114" s="298"/>
      <c r="AC114" s="298"/>
      <c r="AD114" s="298"/>
      <c r="AE114" s="298"/>
      <c r="AF114" s="298"/>
      <c r="AG114" s="298"/>
      <c r="AH114" s="298"/>
      <c r="AI114" s="298"/>
      <c r="AJ114" s="298"/>
    </row>
    <row r="115" spans="18:36">
      <c r="R115" s="298"/>
      <c r="S115" s="298"/>
      <c r="T115" s="298"/>
      <c r="U115" s="298"/>
      <c r="V115" s="298"/>
      <c r="W115" s="298"/>
      <c r="X115" s="298"/>
      <c r="Y115" s="298"/>
      <c r="Z115" s="298"/>
      <c r="AA115" s="298"/>
      <c r="AB115" s="298"/>
      <c r="AC115" s="298"/>
      <c r="AD115" s="298"/>
      <c r="AE115" s="298"/>
      <c r="AF115" s="298"/>
      <c r="AG115" s="298"/>
      <c r="AH115" s="298"/>
      <c r="AI115" s="298"/>
      <c r="AJ115" s="298"/>
    </row>
    <row r="116" spans="18:36">
      <c r="R116" s="298"/>
      <c r="S116" s="298"/>
      <c r="T116" s="298"/>
      <c r="U116" s="298"/>
      <c r="V116" s="298"/>
      <c r="W116" s="298"/>
      <c r="X116" s="298"/>
      <c r="Y116" s="298"/>
      <c r="Z116" s="298"/>
      <c r="AA116" s="298"/>
      <c r="AB116" s="298"/>
      <c r="AC116" s="298"/>
      <c r="AD116" s="298"/>
      <c r="AE116" s="298"/>
      <c r="AF116" s="298"/>
      <c r="AG116" s="298"/>
      <c r="AH116" s="298"/>
      <c r="AI116" s="298"/>
      <c r="AJ116" s="298"/>
    </row>
    <row r="117" spans="18:36">
      <c r="R117" s="298"/>
      <c r="S117" s="298"/>
      <c r="T117" s="298"/>
      <c r="U117" s="298"/>
      <c r="V117" s="298"/>
      <c r="W117" s="298"/>
      <c r="X117" s="298"/>
      <c r="Y117" s="298"/>
      <c r="Z117" s="298"/>
      <c r="AA117" s="298"/>
      <c r="AB117" s="298"/>
      <c r="AC117" s="298"/>
      <c r="AD117" s="298"/>
      <c r="AE117" s="298"/>
      <c r="AF117" s="298"/>
      <c r="AG117" s="298"/>
      <c r="AH117" s="298"/>
      <c r="AI117" s="298"/>
      <c r="AJ117" s="298"/>
    </row>
    <row r="118" spans="18:36">
      <c r="R118" s="298"/>
      <c r="S118" s="298"/>
      <c r="T118" s="298"/>
      <c r="U118" s="298"/>
      <c r="V118" s="298"/>
      <c r="W118" s="298"/>
      <c r="X118" s="298"/>
      <c r="Y118" s="298"/>
      <c r="Z118" s="298"/>
      <c r="AA118" s="298"/>
      <c r="AB118" s="298"/>
      <c r="AC118" s="298"/>
      <c r="AD118" s="298"/>
      <c r="AE118" s="298"/>
      <c r="AF118" s="298"/>
      <c r="AG118" s="298"/>
      <c r="AH118" s="298"/>
      <c r="AI118" s="298"/>
      <c r="AJ118" s="298"/>
    </row>
    <row r="119" spans="18:36">
      <c r="R119" s="298"/>
      <c r="S119" s="298"/>
      <c r="T119" s="298"/>
      <c r="U119" s="298"/>
      <c r="V119" s="298"/>
      <c r="W119" s="298"/>
      <c r="X119" s="298"/>
      <c r="Y119" s="298"/>
      <c r="Z119" s="298"/>
      <c r="AA119" s="298"/>
      <c r="AB119" s="298"/>
      <c r="AC119" s="298"/>
      <c r="AD119" s="298"/>
      <c r="AE119" s="298"/>
      <c r="AF119" s="298"/>
      <c r="AG119" s="298"/>
      <c r="AH119" s="298"/>
      <c r="AI119" s="298"/>
      <c r="AJ119" s="298"/>
    </row>
  </sheetData>
  <sheetProtection password="F219" sheet="1" objects="1" scenarios="1"/>
  <customSheetViews>
    <customSheetView guid="{00D23E42-543D-436C-AA84-0A62465319D8}" scale="70" topLeftCell="A36">
      <pane xSplit="1" topLeftCell="R1" activePane="topRight" state="frozen"/>
      <selection pane="topRight" activeCell="AB32" sqref="AB32:AB39"/>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5">
      <pane xSplit="1" topLeftCell="R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4">
      <pane xSplit="1" topLeftCell="R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topLeftCell="A3">
      <pane xSplit="1" topLeftCell="U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3">
      <pane xSplit="1" topLeftCell="Q1" activePane="topRight" state="frozen"/>
      <selection pane="topRight" activeCell="A36" sqref="A36:XFD36"/>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49">
      <pane xSplit="1" topLeftCell="T1" activePane="topRight" state="frozen"/>
      <selection pane="topRight" activeCell="A85" sqref="A85"/>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6">
      <pane xSplit="1" topLeftCell="C1" activePane="topRight" state="frozen"/>
      <selection pane="topRight" activeCell="X32" sqref="F32:X50"/>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43">
      <pane xSplit="1" topLeftCell="L1" activePane="topRight" state="frozen"/>
      <selection pane="topRight" activeCell="W81" sqref="W81"/>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25">
      <pane xSplit="1" topLeftCell="B1" activePane="topRight" state="frozen"/>
      <selection pane="topRight" activeCell="S61" sqref="S61:AC61"/>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4">
      <pane xSplit="1" topLeftCell="N1" activePane="topRight" state="frozen"/>
      <selection pane="topRight" activeCell="R44" sqref="R44"/>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58">
      <pane xSplit="1" topLeftCell="L1" activePane="topRight" state="frozen"/>
      <selection pane="topRight" activeCell="T75" sqref="T75"/>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pane xSplit="1" topLeftCell="N1" activePane="topRight" state="frozen"/>
      <selection pane="topRight" activeCell="U83" sqref="U83"/>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topLeftCell="A79">
      <pane xSplit="1" topLeftCell="B1" activePane="topRight" state="frozen"/>
      <selection pane="topRight" activeCell="F102" sqref="F102:I102"/>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
      <pane xSplit="1" topLeftCell="L1" activePane="topRight" state="frozen"/>
      <selection pane="topRight" activeCell="A9" sqref="A9"/>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topLeftCell="A6">
      <pane xSplit="1" topLeftCell="M1" activePane="topRight" state="frozen"/>
      <selection pane="topRight" activeCell="S43" sqref="S43"/>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F21" sqref="F21"/>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L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pane xSplit="1" topLeftCell="N1" activePane="topRight" state="frozen"/>
      <selection pane="topRight" activeCell="U83" sqref="U83"/>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7">
      <pane xSplit="1" topLeftCell="N1" activePane="topRight" state="frozen"/>
      <selection pane="topRight" activeCell="U38" sqref="U38"/>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4">
      <pane xSplit="1" topLeftCell="N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topLeftCell="A3">
      <pane xSplit="1" topLeftCell="U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4">
      <pane xSplit="1" topLeftCell="R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4">
      <pane xSplit="1" topLeftCell="R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4">
      <pane xSplit="1" topLeftCell="R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5">
      <pane xSplit="1" topLeftCell="R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topLeftCell="A36">
      <pane xSplit="1" topLeftCell="R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A36">
      <pane xSplit="1" topLeftCell="R1" activePane="topRight" state="frozen"/>
      <selection pane="topRight"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98">
    <mergeCell ref="R110:T110"/>
    <mergeCell ref="R111:T111"/>
    <mergeCell ref="F112:I112"/>
    <mergeCell ref="J112:M112"/>
    <mergeCell ref="N112:Q112"/>
    <mergeCell ref="R112:T112"/>
    <mergeCell ref="F110:I110"/>
    <mergeCell ref="J110:M110"/>
    <mergeCell ref="N110:Q110"/>
    <mergeCell ref="F111:I111"/>
    <mergeCell ref="J111:M111"/>
    <mergeCell ref="N111:Q111"/>
    <mergeCell ref="R105:T105"/>
    <mergeCell ref="R106:T106"/>
    <mergeCell ref="R107:T107"/>
    <mergeCell ref="R108:T108"/>
    <mergeCell ref="R109:T109"/>
    <mergeCell ref="R100:T100"/>
    <mergeCell ref="R101:T101"/>
    <mergeCell ref="R102:T102"/>
    <mergeCell ref="R103:T103"/>
    <mergeCell ref="R104:T104"/>
    <mergeCell ref="R96:T96"/>
    <mergeCell ref="R97:T97"/>
    <mergeCell ref="F98:I98"/>
    <mergeCell ref="R98:T98"/>
    <mergeCell ref="R99:T99"/>
    <mergeCell ref="J98:M98"/>
    <mergeCell ref="N98:Q98"/>
    <mergeCell ref="F99:I99"/>
    <mergeCell ref="J99:M99"/>
    <mergeCell ref="N99:Q99"/>
    <mergeCell ref="F96:I96"/>
    <mergeCell ref="J96:M96"/>
    <mergeCell ref="N96:Q96"/>
    <mergeCell ref="F97:I97"/>
    <mergeCell ref="J97:M97"/>
    <mergeCell ref="N97:Q97"/>
    <mergeCell ref="F108:I108"/>
    <mergeCell ref="J108:M108"/>
    <mergeCell ref="N108:Q108"/>
    <mergeCell ref="F109:I109"/>
    <mergeCell ref="J109:M109"/>
    <mergeCell ref="N109:Q109"/>
    <mergeCell ref="F106:I106"/>
    <mergeCell ref="J106:M106"/>
    <mergeCell ref="N106:Q106"/>
    <mergeCell ref="F107:I107"/>
    <mergeCell ref="J107:M107"/>
    <mergeCell ref="N107:Q107"/>
    <mergeCell ref="F104:I104"/>
    <mergeCell ref="J104:M104"/>
    <mergeCell ref="N104:Q104"/>
    <mergeCell ref="F105:I105"/>
    <mergeCell ref="J105:M105"/>
    <mergeCell ref="N105:Q105"/>
    <mergeCell ref="F102:I102"/>
    <mergeCell ref="J102:M102"/>
    <mergeCell ref="N102:Q102"/>
    <mergeCell ref="F103:I103"/>
    <mergeCell ref="J103:M103"/>
    <mergeCell ref="N103:Q103"/>
    <mergeCell ref="F100:I100"/>
    <mergeCell ref="J100:M100"/>
    <mergeCell ref="N100:Q100"/>
    <mergeCell ref="F101:I101"/>
    <mergeCell ref="J101:M101"/>
    <mergeCell ref="N101:Q101"/>
    <mergeCell ref="F94:I94"/>
    <mergeCell ref="J94:M94"/>
    <mergeCell ref="N94:Q94"/>
    <mergeCell ref="F95:I95"/>
    <mergeCell ref="J95:M95"/>
    <mergeCell ref="N95:Q95"/>
    <mergeCell ref="F92:I92"/>
    <mergeCell ref="J92:M92"/>
    <mergeCell ref="N92:Q92"/>
    <mergeCell ref="F93:I93"/>
    <mergeCell ref="J93:M93"/>
    <mergeCell ref="N93:Q93"/>
    <mergeCell ref="F91:I91"/>
    <mergeCell ref="J91:M91"/>
    <mergeCell ref="N91:Q91"/>
    <mergeCell ref="F88:I88"/>
    <mergeCell ref="J88:M88"/>
    <mergeCell ref="N88:Q88"/>
    <mergeCell ref="F89:I89"/>
    <mergeCell ref="J89:M89"/>
    <mergeCell ref="N89:Q89"/>
    <mergeCell ref="R87:T87"/>
    <mergeCell ref="F90:I90"/>
    <mergeCell ref="J90:M90"/>
    <mergeCell ref="N90:Q90"/>
    <mergeCell ref="D1:G1"/>
    <mergeCell ref="D85:H85"/>
    <mergeCell ref="F87:I87"/>
    <mergeCell ref="J87:M87"/>
    <mergeCell ref="N87:Q87"/>
  </mergeCells>
  <dataValidations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11.xml><?xml version="1.0" encoding="utf-8"?>
<worksheet xmlns="http://schemas.openxmlformats.org/spreadsheetml/2006/main" xmlns:r="http://schemas.openxmlformats.org/officeDocument/2006/relationships">
  <dimension ref="A1:AE113"/>
  <sheetViews>
    <sheetView zoomScale="70" zoomScaleNormal="70" workbookViewId="0">
      <pane xSplit="1" topLeftCell="X1" activePane="topRight" state="frozen"/>
      <selection activeCell="D27" sqref="D27"/>
      <selection pane="topRight" activeCell="AB32" sqref="AB32:AB39"/>
    </sheetView>
  </sheetViews>
  <sheetFormatPr defaultColWidth="9.140625" defaultRowHeight="15"/>
  <cols>
    <col min="1" max="1" width="70.140625" style="139" bestFit="1" customWidth="1"/>
    <col min="2" max="2" width="64.42578125" style="139" bestFit="1" customWidth="1"/>
    <col min="3" max="3" width="6.42578125" style="141" customWidth="1"/>
    <col min="4" max="4" width="4.42578125" style="141" customWidth="1"/>
    <col min="5" max="5" width="25.42578125" style="141" bestFit="1" customWidth="1"/>
    <col min="6" max="6" width="27.42578125" style="139" customWidth="1"/>
    <col min="7" max="29" width="15.42578125" style="139" bestFit="1" customWidth="1"/>
    <col min="30" max="30" width="18.42578125" style="140" bestFit="1" customWidth="1"/>
    <col min="31" max="31" width="7" style="139" bestFit="1" customWidth="1"/>
    <col min="32" max="32" width="15.42578125" style="139" customWidth="1"/>
    <col min="33" max="16384" width="9.140625" style="139"/>
  </cols>
  <sheetData>
    <row r="1" spans="1:31">
      <c r="A1" s="136" t="s">
        <v>3</v>
      </c>
      <c r="B1" s="137" t="s">
        <v>117</v>
      </c>
      <c r="C1" s="138"/>
      <c r="D1" s="325" t="s">
        <v>23</v>
      </c>
      <c r="E1" s="325"/>
      <c r="F1" s="325"/>
    </row>
    <row r="2" spans="1:31">
      <c r="A2" s="136" t="s">
        <v>4</v>
      </c>
      <c r="B2" s="271" t="s">
        <v>133</v>
      </c>
      <c r="C2" s="138"/>
      <c r="E2" s="142"/>
      <c r="F2" s="143">
        <v>2012</v>
      </c>
      <c r="G2" s="143">
        <v>2013</v>
      </c>
      <c r="H2" s="143">
        <v>2014</v>
      </c>
      <c r="I2" s="143">
        <v>2015</v>
      </c>
    </row>
    <row r="3" spans="1:31">
      <c r="A3" s="136" t="s">
        <v>5</v>
      </c>
      <c r="B3" s="144" t="s">
        <v>98</v>
      </c>
      <c r="C3" s="145"/>
      <c r="E3" s="146" t="s">
        <v>181</v>
      </c>
      <c r="F3" s="147">
        <v>299054</v>
      </c>
      <c r="G3" s="242">
        <v>375293</v>
      </c>
      <c r="H3" s="242">
        <v>304805</v>
      </c>
      <c r="I3" s="242">
        <v>344974</v>
      </c>
    </row>
    <row r="4" spans="1:31">
      <c r="A4" s="136" t="s">
        <v>7</v>
      </c>
      <c r="B4" s="148">
        <v>41260</v>
      </c>
      <c r="C4" s="149"/>
      <c r="E4" s="146" t="s">
        <v>62</v>
      </c>
      <c r="F4" s="150">
        <v>6281865</v>
      </c>
      <c r="G4" s="150">
        <v>8387031</v>
      </c>
      <c r="H4" s="150">
        <v>6281867</v>
      </c>
      <c r="I4" s="150">
        <v>4176703</v>
      </c>
      <c r="J4" s="151"/>
      <c r="K4" s="151"/>
      <c r="L4" s="151"/>
      <c r="M4" s="151"/>
      <c r="N4" s="151"/>
      <c r="O4" s="151"/>
      <c r="P4" s="151"/>
      <c r="Q4" s="151"/>
      <c r="R4" s="151"/>
      <c r="S4" s="151"/>
      <c r="T4" s="151"/>
      <c r="U4" s="151"/>
      <c r="V4" s="151"/>
      <c r="W4" s="151"/>
      <c r="X4" s="151"/>
      <c r="Y4" s="151"/>
      <c r="Z4" s="151"/>
      <c r="AA4" s="151"/>
      <c r="AB4" s="151"/>
      <c r="AC4" s="151"/>
      <c r="AD4" s="233"/>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233"/>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233"/>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233"/>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4560.3000000000029</v>
      </c>
      <c r="E11" s="175" t="s">
        <v>24</v>
      </c>
      <c r="F11" s="176">
        <v>0</v>
      </c>
      <c r="G11" s="176">
        <v>0</v>
      </c>
      <c r="H11" s="176">
        <v>0</v>
      </c>
      <c r="I11" s="176">
        <v>0</v>
      </c>
      <c r="J11" s="176">
        <v>48.6</v>
      </c>
      <c r="K11" s="176">
        <v>508.5</v>
      </c>
      <c r="L11" s="176">
        <v>682.19999999999993</v>
      </c>
      <c r="M11" s="176">
        <v>2496.5307000000003</v>
      </c>
      <c r="N11" s="176">
        <v>1928.1033000000002</v>
      </c>
      <c r="O11" s="176">
        <v>3416.8869000000004</v>
      </c>
      <c r="P11" s="176">
        <v>1810.4390999999996</v>
      </c>
      <c r="Q11" s="235">
        <v>2483.7839999999997</v>
      </c>
      <c r="R11" s="235">
        <v>1911.4560000000001</v>
      </c>
      <c r="S11" s="235">
        <v>1001.7000000000007</v>
      </c>
      <c r="T11" s="235">
        <v>2164.5</v>
      </c>
      <c r="U11" s="235">
        <v>2528.0999999999985</v>
      </c>
      <c r="V11" s="301">
        <v>4498.2000000000007</v>
      </c>
      <c r="W11" s="301">
        <v>6164.1980457985774</v>
      </c>
      <c r="X11" s="235">
        <v>2640.3143102134054</v>
      </c>
      <c r="Y11" s="235">
        <v>1791.1876439880216</v>
      </c>
      <c r="Z11" s="235">
        <v>4248.2198936657805</v>
      </c>
      <c r="AA11" s="235">
        <v>1217.4801063342165</v>
      </c>
      <c r="AB11" s="235">
        <v>4560.3000000000029</v>
      </c>
      <c r="AC11" s="235"/>
      <c r="AD11" s="177">
        <f>SUM(F11:AC11)</f>
        <v>46100.700000000004</v>
      </c>
      <c r="AE11" s="141">
        <v>4</v>
      </c>
    </row>
    <row r="12" spans="1:31">
      <c r="A12" s="173" t="s">
        <v>97</v>
      </c>
      <c r="B12" s="178">
        <f>HLOOKUP($B$7,$F$8:$AC$75,AE12,FALSE)</f>
        <v>0</v>
      </c>
      <c r="E12" s="175" t="s">
        <v>24</v>
      </c>
      <c r="F12" s="179">
        <v>0</v>
      </c>
      <c r="G12" s="179">
        <v>0</v>
      </c>
      <c r="H12" s="179">
        <v>0</v>
      </c>
      <c r="I12" s="179">
        <v>0</v>
      </c>
      <c r="J12" s="179">
        <v>0</v>
      </c>
      <c r="K12" s="179">
        <v>0</v>
      </c>
      <c r="L12" s="179">
        <v>0</v>
      </c>
      <c r="M12" s="179">
        <v>0</v>
      </c>
      <c r="N12" s="179">
        <v>0</v>
      </c>
      <c r="O12" s="179">
        <v>0</v>
      </c>
      <c r="P12" s="179">
        <v>0</v>
      </c>
      <c r="Q12" s="236">
        <v>0</v>
      </c>
      <c r="R12" s="236">
        <v>0</v>
      </c>
      <c r="S12" s="236"/>
      <c r="T12" s="236"/>
      <c r="U12" s="236"/>
      <c r="V12" s="236"/>
      <c r="W12" s="236"/>
      <c r="X12" s="236"/>
      <c r="Y12" s="236"/>
      <c r="Z12" s="236"/>
      <c r="AA12" s="236"/>
      <c r="AB12" s="236"/>
      <c r="AC12" s="236"/>
      <c r="AD12" s="180">
        <f>SUM(F12:AC12)</f>
        <v>0</v>
      </c>
      <c r="AE12" s="141">
        <v>5</v>
      </c>
    </row>
    <row r="13" spans="1:31">
      <c r="A13" s="173" t="s">
        <v>21</v>
      </c>
      <c r="B13" s="174">
        <f>HLOOKUP($B$7,$F$8:$AC$75,AE13,FALSE)</f>
        <v>0</v>
      </c>
      <c r="E13" s="175" t="s">
        <v>24</v>
      </c>
      <c r="F13" s="176">
        <v>0</v>
      </c>
      <c r="G13" s="176">
        <v>0</v>
      </c>
      <c r="H13" s="176">
        <v>0</v>
      </c>
      <c r="I13" s="176">
        <v>0</v>
      </c>
      <c r="J13" s="176">
        <v>0</v>
      </c>
      <c r="K13" s="176">
        <v>0</v>
      </c>
      <c r="L13" s="176">
        <v>0</v>
      </c>
      <c r="M13" s="176">
        <v>0</v>
      </c>
      <c r="N13" s="176">
        <v>0</v>
      </c>
      <c r="O13" s="176">
        <v>0</v>
      </c>
      <c r="P13" s="176">
        <v>0</v>
      </c>
      <c r="Q13" s="235">
        <v>0</v>
      </c>
      <c r="R13" s="235">
        <v>0</v>
      </c>
      <c r="S13" s="235"/>
      <c r="T13" s="235"/>
      <c r="U13" s="235"/>
      <c r="V13" s="235"/>
      <c r="W13" s="235"/>
      <c r="X13" s="235"/>
      <c r="Y13" s="235"/>
      <c r="Z13" s="235"/>
      <c r="AA13" s="235"/>
      <c r="AB13" s="235"/>
      <c r="AC13" s="235"/>
      <c r="AD13" s="177">
        <f>SUM(F13:AC13)</f>
        <v>0</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375293</v>
      </c>
      <c r="E15" s="142"/>
      <c r="F15" s="177">
        <f>$F$3</f>
        <v>299054</v>
      </c>
      <c r="G15" s="177">
        <f>$F$3</f>
        <v>299054</v>
      </c>
      <c r="H15" s="177">
        <f t="shared" ref="H15:Q15" si="0">$F$3</f>
        <v>299054</v>
      </c>
      <c r="I15" s="177">
        <f t="shared" si="0"/>
        <v>299054</v>
      </c>
      <c r="J15" s="177">
        <f t="shared" si="0"/>
        <v>299054</v>
      </c>
      <c r="K15" s="177">
        <f t="shared" si="0"/>
        <v>299054</v>
      </c>
      <c r="L15" s="177">
        <f t="shared" si="0"/>
        <v>299054</v>
      </c>
      <c r="M15" s="177">
        <f t="shared" si="0"/>
        <v>299054</v>
      </c>
      <c r="N15" s="177">
        <f t="shared" si="0"/>
        <v>299054</v>
      </c>
      <c r="O15" s="177">
        <f t="shared" si="0"/>
        <v>299054</v>
      </c>
      <c r="P15" s="177">
        <f t="shared" si="0"/>
        <v>299054</v>
      </c>
      <c r="Q15" s="177">
        <f t="shared" si="0"/>
        <v>299054</v>
      </c>
      <c r="R15" s="177">
        <f>$G$3</f>
        <v>375293</v>
      </c>
      <c r="S15" s="177">
        <f t="shared" ref="S15:AC15" si="1">$G$3</f>
        <v>375293</v>
      </c>
      <c r="T15" s="177">
        <f t="shared" si="1"/>
        <v>375293</v>
      </c>
      <c r="U15" s="177">
        <f t="shared" si="1"/>
        <v>375293</v>
      </c>
      <c r="V15" s="177">
        <f t="shared" si="1"/>
        <v>375293</v>
      </c>
      <c r="W15" s="177">
        <f t="shared" si="1"/>
        <v>375293</v>
      </c>
      <c r="X15" s="177">
        <f t="shared" si="1"/>
        <v>375293</v>
      </c>
      <c r="Y15" s="177">
        <f t="shared" si="1"/>
        <v>375293</v>
      </c>
      <c r="Z15" s="177">
        <f t="shared" si="1"/>
        <v>375293</v>
      </c>
      <c r="AA15" s="177">
        <f t="shared" si="1"/>
        <v>375293</v>
      </c>
      <c r="AB15" s="177">
        <f t="shared" si="1"/>
        <v>375293</v>
      </c>
      <c r="AC15" s="177">
        <f t="shared" si="1"/>
        <v>375293</v>
      </c>
      <c r="AD15" s="172"/>
      <c r="AE15" s="141">
        <v>8</v>
      </c>
    </row>
    <row r="16" spans="1:31">
      <c r="A16" s="136" t="s">
        <v>77</v>
      </c>
      <c r="B16" s="181">
        <f>HLOOKUP($B$7,$F$8:$AC$75,AE16,FALSE)</f>
        <v>344018.58333333331</v>
      </c>
      <c r="E16" s="142"/>
      <c r="F16" s="177">
        <f>F15*(F9/12)</f>
        <v>24921.166666666664</v>
      </c>
      <c r="G16" s="177">
        <f t="shared" ref="G16:Q16" si="2">G15*(G9/12)</f>
        <v>49842.333333333328</v>
      </c>
      <c r="H16" s="177">
        <f t="shared" si="2"/>
        <v>74763.5</v>
      </c>
      <c r="I16" s="177">
        <f t="shared" si="2"/>
        <v>99684.666666666657</v>
      </c>
      <c r="J16" s="177">
        <f t="shared" si="2"/>
        <v>124605.83333333334</v>
      </c>
      <c r="K16" s="177">
        <f t="shared" si="2"/>
        <v>149527</v>
      </c>
      <c r="L16" s="177">
        <f t="shared" si="2"/>
        <v>174448.16666666669</v>
      </c>
      <c r="M16" s="177">
        <f t="shared" si="2"/>
        <v>199369.33333333331</v>
      </c>
      <c r="N16" s="177">
        <f t="shared" si="2"/>
        <v>224290.5</v>
      </c>
      <c r="O16" s="177">
        <f t="shared" si="2"/>
        <v>249211.66666666669</v>
      </c>
      <c r="P16" s="177">
        <f t="shared" si="2"/>
        <v>274132.83333333331</v>
      </c>
      <c r="Q16" s="177">
        <f t="shared" si="2"/>
        <v>299054</v>
      </c>
      <c r="R16" s="177">
        <f>R15*(R9/12)</f>
        <v>31274.416666666664</v>
      </c>
      <c r="S16" s="177">
        <f t="shared" ref="S16:AC16" si="3">S15*(S9/12)</f>
        <v>62548.833333333328</v>
      </c>
      <c r="T16" s="177">
        <f t="shared" si="3"/>
        <v>93823.25</v>
      </c>
      <c r="U16" s="177">
        <f t="shared" si="3"/>
        <v>125097.66666666666</v>
      </c>
      <c r="V16" s="177">
        <f t="shared" si="3"/>
        <v>156372.08333333334</v>
      </c>
      <c r="W16" s="177">
        <f t="shared" si="3"/>
        <v>187646.5</v>
      </c>
      <c r="X16" s="177">
        <f t="shared" si="3"/>
        <v>218920.91666666669</v>
      </c>
      <c r="Y16" s="177">
        <f t="shared" si="3"/>
        <v>250195.33333333331</v>
      </c>
      <c r="Z16" s="177">
        <f t="shared" si="3"/>
        <v>281469.75</v>
      </c>
      <c r="AA16" s="177">
        <f t="shared" si="3"/>
        <v>312744.16666666669</v>
      </c>
      <c r="AB16" s="177">
        <f t="shared" si="3"/>
        <v>344018.58333333331</v>
      </c>
      <c r="AC16" s="177">
        <f t="shared" si="3"/>
        <v>375293</v>
      </c>
      <c r="AD16" s="172"/>
      <c r="AE16" s="141">
        <v>9</v>
      </c>
    </row>
    <row r="17" spans="1:31">
      <c r="A17" s="182" t="s">
        <v>70</v>
      </c>
      <c r="B17" s="174">
        <f>HLOOKUP($B$7,$F$8:$AC$75,AE17,FALSE)</f>
        <v>32725.656000000003</v>
      </c>
      <c r="E17" s="142"/>
      <c r="F17" s="183">
        <f>F11</f>
        <v>0</v>
      </c>
      <c r="G17" s="183">
        <f>F17+G11</f>
        <v>0</v>
      </c>
      <c r="H17" s="183">
        <f t="shared" ref="H17:Q17" si="4">G17+H11</f>
        <v>0</v>
      </c>
      <c r="I17" s="183">
        <f t="shared" si="4"/>
        <v>0</v>
      </c>
      <c r="J17" s="183">
        <f t="shared" si="4"/>
        <v>48.6</v>
      </c>
      <c r="K17" s="183">
        <f t="shared" si="4"/>
        <v>557.1</v>
      </c>
      <c r="L17" s="183">
        <f t="shared" si="4"/>
        <v>1239.3</v>
      </c>
      <c r="M17" s="183">
        <f t="shared" si="4"/>
        <v>3735.8307000000004</v>
      </c>
      <c r="N17" s="183">
        <f t="shared" si="4"/>
        <v>5663.9340000000011</v>
      </c>
      <c r="O17" s="183">
        <f t="shared" si="4"/>
        <v>9080.8209000000024</v>
      </c>
      <c r="P17" s="183">
        <f t="shared" si="4"/>
        <v>10891.260000000002</v>
      </c>
      <c r="Q17" s="183">
        <f t="shared" si="4"/>
        <v>13375.044000000002</v>
      </c>
      <c r="R17" s="183">
        <f>R11</f>
        <v>1911.4560000000001</v>
      </c>
      <c r="S17" s="183">
        <f t="shared" ref="S17" si="5">R17+S11</f>
        <v>2913.1560000000009</v>
      </c>
      <c r="T17" s="183">
        <f>S17+T11</f>
        <v>5077.6560000000009</v>
      </c>
      <c r="U17" s="183">
        <f t="shared" ref="U17:AC17" si="6">T17+U11</f>
        <v>7605.7559999999994</v>
      </c>
      <c r="V17" s="183">
        <f t="shared" si="6"/>
        <v>12103.956</v>
      </c>
      <c r="W17" s="183">
        <f t="shared" si="6"/>
        <v>18268.154045798576</v>
      </c>
      <c r="X17" s="183">
        <f t="shared" si="6"/>
        <v>20908.468356011981</v>
      </c>
      <c r="Y17" s="183">
        <f t="shared" si="6"/>
        <v>22699.656000000003</v>
      </c>
      <c r="Z17" s="183">
        <f t="shared" si="6"/>
        <v>26947.875893665783</v>
      </c>
      <c r="AA17" s="183">
        <f t="shared" si="6"/>
        <v>28165.356</v>
      </c>
      <c r="AB17" s="183">
        <f t="shared" si="6"/>
        <v>32725.656000000003</v>
      </c>
      <c r="AC17" s="183">
        <f t="shared" si="6"/>
        <v>32725.656000000003</v>
      </c>
      <c r="AD17" s="184"/>
      <c r="AE17" s="141">
        <v>10</v>
      </c>
    </row>
    <row r="18" spans="1:31">
      <c r="A18" s="182" t="s">
        <v>12</v>
      </c>
      <c r="B18" s="174">
        <f>HLOOKUP($B$7,$F$8:$AC$75,AE18,FALSE)</f>
        <v>8798.4</v>
      </c>
      <c r="E18" s="175" t="s">
        <v>111</v>
      </c>
      <c r="F18" s="176">
        <v>0</v>
      </c>
      <c r="G18" s="176">
        <v>0</v>
      </c>
      <c r="H18" s="176">
        <v>0</v>
      </c>
      <c r="I18" s="176">
        <v>12295.800000000001</v>
      </c>
      <c r="J18" s="176">
        <v>21103.200000000001</v>
      </c>
      <c r="K18" s="176">
        <v>26155.8</v>
      </c>
      <c r="L18" s="176">
        <v>28026.9</v>
      </c>
      <c r="M18" s="176">
        <v>28617.1659</v>
      </c>
      <c r="N18" s="176">
        <v>31260.987000000001</v>
      </c>
      <c r="O18" s="176">
        <v>39919.301100000004</v>
      </c>
      <c r="P18" s="176">
        <v>39952.422899999998</v>
      </c>
      <c r="Q18" s="176">
        <v>38747.700000000004</v>
      </c>
      <c r="R18" s="235">
        <v>34188.300000000003</v>
      </c>
      <c r="S18" s="235">
        <v>35412.300000000003</v>
      </c>
      <c r="T18" s="235">
        <v>50256.9</v>
      </c>
      <c r="U18" s="235">
        <v>52368.3</v>
      </c>
      <c r="V18" s="301">
        <v>35167.5</v>
      </c>
      <c r="W18" s="301">
        <v>28616.549544000001</v>
      </c>
      <c r="X18" s="235">
        <v>27194.308722000002</v>
      </c>
      <c r="Y18" s="235">
        <v>23141.862000000001</v>
      </c>
      <c r="Z18" s="235">
        <v>25129.828808999999</v>
      </c>
      <c r="AA18" s="235">
        <v>13671</v>
      </c>
      <c r="AB18" s="235">
        <v>8798.4</v>
      </c>
      <c r="AC18" s="235"/>
      <c r="AD18" s="184"/>
      <c r="AE18" s="141">
        <v>11</v>
      </c>
    </row>
    <row r="19" spans="1:31">
      <c r="A19" s="185" t="s">
        <v>39</v>
      </c>
      <c r="B19" s="186">
        <f>HLOOKUP($B$7,$F$8:$AC$75,AE19,FALSE)</f>
        <v>41524.056000000004</v>
      </c>
      <c r="C19" s="187"/>
      <c r="D19" s="187"/>
      <c r="E19" s="187"/>
      <c r="F19" s="188">
        <f>F17+F18</f>
        <v>0</v>
      </c>
      <c r="G19" s="188">
        <f t="shared" ref="G19:Q19" si="7">G17+G18</f>
        <v>0</v>
      </c>
      <c r="H19" s="188">
        <f t="shared" si="7"/>
        <v>0</v>
      </c>
      <c r="I19" s="188">
        <f t="shared" si="7"/>
        <v>12295.800000000001</v>
      </c>
      <c r="J19" s="188">
        <f t="shared" si="7"/>
        <v>21151.8</v>
      </c>
      <c r="K19" s="188">
        <f t="shared" si="7"/>
        <v>26712.899999999998</v>
      </c>
      <c r="L19" s="188">
        <f t="shared" si="7"/>
        <v>29266.2</v>
      </c>
      <c r="M19" s="188">
        <f t="shared" si="7"/>
        <v>32352.996599999999</v>
      </c>
      <c r="N19" s="188">
        <f t="shared" si="7"/>
        <v>36924.921000000002</v>
      </c>
      <c r="O19" s="188">
        <f t="shared" si="7"/>
        <v>49000.122000000003</v>
      </c>
      <c r="P19" s="188">
        <f t="shared" si="7"/>
        <v>50843.6829</v>
      </c>
      <c r="Q19" s="188">
        <f t="shared" si="7"/>
        <v>52122.744000000006</v>
      </c>
      <c r="R19" s="188">
        <f>R17+R18</f>
        <v>36099.756000000001</v>
      </c>
      <c r="S19" s="188">
        <f t="shared" ref="S19:AC19" si="8">S17+S18</f>
        <v>38325.456000000006</v>
      </c>
      <c r="T19" s="188">
        <f t="shared" si="8"/>
        <v>55334.556000000004</v>
      </c>
      <c r="U19" s="188">
        <f t="shared" si="8"/>
        <v>59974.056000000004</v>
      </c>
      <c r="V19" s="188">
        <f t="shared" si="8"/>
        <v>47271.455999999998</v>
      </c>
      <c r="W19" s="188">
        <f t="shared" si="8"/>
        <v>46884.703589798577</v>
      </c>
      <c r="X19" s="188">
        <f t="shared" si="8"/>
        <v>48102.777078011983</v>
      </c>
      <c r="Y19" s="188">
        <f t="shared" si="8"/>
        <v>45841.518000000004</v>
      </c>
      <c r="Z19" s="188">
        <f t="shared" si="8"/>
        <v>52077.704702665782</v>
      </c>
      <c r="AA19" s="188">
        <f t="shared" si="8"/>
        <v>41836.356</v>
      </c>
      <c r="AB19" s="188">
        <f t="shared" si="8"/>
        <v>41524.056000000004</v>
      </c>
      <c r="AC19" s="188">
        <f t="shared" si="8"/>
        <v>32725.656000000003</v>
      </c>
      <c r="AD19" s="172"/>
      <c r="AE19" s="141">
        <v>12</v>
      </c>
    </row>
    <row r="20" spans="1:31">
      <c r="A20" s="182" t="s">
        <v>106</v>
      </c>
      <c r="B20" s="189">
        <f>IFERROR(HLOOKUP($B$7,$F$8:$AC$75,AE20,FALSE),"-  ")</f>
        <v>8.7200283511816107E-2</v>
      </c>
      <c r="F20" s="189">
        <f>IFERROR(F17/F15,"-  ")</f>
        <v>0</v>
      </c>
      <c r="G20" s="189">
        <f t="shared" ref="G20:Q20" si="9">IFERROR(G17/G15,"-  ")</f>
        <v>0</v>
      </c>
      <c r="H20" s="189">
        <f t="shared" si="9"/>
        <v>0</v>
      </c>
      <c r="I20" s="189">
        <f t="shared" si="9"/>
        <v>0</v>
      </c>
      <c r="J20" s="189">
        <f t="shared" si="9"/>
        <v>1.625124559444114E-4</v>
      </c>
      <c r="K20" s="189">
        <f t="shared" si="9"/>
        <v>1.8628742635109379E-3</v>
      </c>
      <c r="L20" s="189">
        <f t="shared" si="9"/>
        <v>4.1440676265824903E-3</v>
      </c>
      <c r="M20" s="189">
        <f t="shared" si="9"/>
        <v>1.2492160947521185E-2</v>
      </c>
      <c r="N20" s="189">
        <f t="shared" si="9"/>
        <v>1.8939502564754195E-2</v>
      </c>
      <c r="O20" s="189">
        <f t="shared" si="9"/>
        <v>3.036515445371071E-2</v>
      </c>
      <c r="P20" s="189">
        <f t="shared" si="9"/>
        <v>3.6419041377142594E-2</v>
      </c>
      <c r="Q20" s="189">
        <f t="shared" si="9"/>
        <v>4.4724511292274977E-2</v>
      </c>
      <c r="R20" s="189">
        <f>IFERROR(R17/R15,"-  ")</f>
        <v>5.0932364845600641E-3</v>
      </c>
      <c r="S20" s="189">
        <f t="shared" ref="S20:AC20" si="10">IFERROR(S17/S15,"-  ")</f>
        <v>7.7623510164058504E-3</v>
      </c>
      <c r="T20" s="189">
        <f t="shared" si="10"/>
        <v>1.3529844681355636E-2</v>
      </c>
      <c r="U20" s="189">
        <f t="shared" si="10"/>
        <v>2.0266181356966423E-2</v>
      </c>
      <c r="V20" s="189">
        <f t="shared" si="10"/>
        <v>3.2252016424500325E-2</v>
      </c>
      <c r="W20" s="189">
        <f t="shared" si="10"/>
        <v>4.8677044458059635E-2</v>
      </c>
      <c r="X20" s="189">
        <f t="shared" si="10"/>
        <v>5.5712385672026875E-2</v>
      </c>
      <c r="Y20" s="189">
        <f t="shared" si="10"/>
        <v>6.048515693071814E-2</v>
      </c>
      <c r="Z20" s="189">
        <f t="shared" si="10"/>
        <v>7.1804898822162372E-2</v>
      </c>
      <c r="AA20" s="189">
        <f t="shared" si="10"/>
        <v>7.5048977732065342E-2</v>
      </c>
      <c r="AB20" s="189">
        <f t="shared" si="10"/>
        <v>8.7200283511816107E-2</v>
      </c>
      <c r="AC20" s="189">
        <f t="shared" si="10"/>
        <v>8.7200283511816107E-2</v>
      </c>
      <c r="AD20" s="190"/>
      <c r="AE20" s="141">
        <v>13</v>
      </c>
    </row>
    <row r="21" spans="1:31">
      <c r="A21" s="182" t="s">
        <v>107</v>
      </c>
      <c r="B21" s="189">
        <f>IFERROR(HLOOKUP($B$7,$F$8:$AC$75,AE21,FALSE),"-  ")</f>
        <v>0.11064436586880119</v>
      </c>
      <c r="F21" s="189">
        <f>IFERROR(F19/F15,"-  ")</f>
        <v>0</v>
      </c>
      <c r="G21" s="189">
        <f t="shared" ref="G21:Q21" si="11">IFERROR(G19/G15,"-  ")</f>
        <v>0</v>
      </c>
      <c r="H21" s="189">
        <f t="shared" si="11"/>
        <v>0</v>
      </c>
      <c r="I21" s="189">
        <f t="shared" si="11"/>
        <v>4.1115651353936085E-2</v>
      </c>
      <c r="J21" s="189">
        <f t="shared" si="11"/>
        <v>7.0729032214917706E-2</v>
      </c>
      <c r="K21" s="189">
        <f t="shared" si="11"/>
        <v>8.9324670460853212E-2</v>
      </c>
      <c r="L21" s="189">
        <f t="shared" si="11"/>
        <v>9.7862593377784621E-2</v>
      </c>
      <c r="M21" s="189">
        <f t="shared" si="11"/>
        <v>0.1081844636754566</v>
      </c>
      <c r="N21" s="189">
        <f t="shared" si="11"/>
        <v>0.12347241969677718</v>
      </c>
      <c r="O21" s="189">
        <f t="shared" si="11"/>
        <v>0.16385041497522188</v>
      </c>
      <c r="P21" s="189">
        <f t="shared" si="11"/>
        <v>0.17001505714686979</v>
      </c>
      <c r="Q21" s="189">
        <f t="shared" si="11"/>
        <v>0.1742920810288443</v>
      </c>
      <c r="R21" s="189">
        <f>IFERROR(R19/R15,"-  ")</f>
        <v>9.6190858875598542E-2</v>
      </c>
      <c r="S21" s="189">
        <f t="shared" ref="S21:AC21" si="12">IFERROR(S19/S15,"-  ")</f>
        <v>0.10212142512650117</v>
      </c>
      <c r="T21" s="189">
        <f t="shared" si="12"/>
        <v>0.14744361339007123</v>
      </c>
      <c r="U21" s="189">
        <f t="shared" si="12"/>
        <v>0.15980595428105507</v>
      </c>
      <c r="V21" s="189">
        <f t="shared" si="12"/>
        <v>0.12595880019078426</v>
      </c>
      <c r="W21" s="189">
        <f t="shared" si="12"/>
        <v>0.12492826562125746</v>
      </c>
      <c r="X21" s="189">
        <f t="shared" si="12"/>
        <v>0.12817392564745941</v>
      </c>
      <c r="Y21" s="189">
        <f t="shared" si="12"/>
        <v>0.12214860921999612</v>
      </c>
      <c r="Z21" s="189">
        <f t="shared" si="12"/>
        <v>0.1387654571299379</v>
      </c>
      <c r="AA21" s="189">
        <f t="shared" si="12"/>
        <v>0.11147651568241347</v>
      </c>
      <c r="AB21" s="189">
        <f t="shared" si="12"/>
        <v>0.11064436586880119</v>
      </c>
      <c r="AC21" s="189">
        <f t="shared" si="12"/>
        <v>8.7200283511816107E-2</v>
      </c>
      <c r="AD21" s="190"/>
      <c r="AE21" s="141">
        <v>14</v>
      </c>
    </row>
    <row r="22" spans="1:31">
      <c r="A22" s="182" t="s">
        <v>108</v>
      </c>
      <c r="B22" s="189">
        <f>IFERROR(HLOOKUP($B$7,$F$8:$AC$75,AE22,FALSE),"-  ")</f>
        <v>9.5127582012890302E-2</v>
      </c>
      <c r="F22" s="189">
        <f>IFERROR(F17/F16,"-  ")</f>
        <v>0</v>
      </c>
      <c r="G22" s="189">
        <f t="shared" ref="G22:Q22" si="13">IFERROR(G17/G16,"-  ")</f>
        <v>0</v>
      </c>
      <c r="H22" s="189">
        <f t="shared" si="13"/>
        <v>0</v>
      </c>
      <c r="I22" s="189">
        <f t="shared" si="13"/>
        <v>0</v>
      </c>
      <c r="J22" s="189">
        <f t="shared" si="13"/>
        <v>3.9002989426658728E-4</v>
      </c>
      <c r="K22" s="189">
        <f t="shared" si="13"/>
        <v>3.7257485270218759E-3</v>
      </c>
      <c r="L22" s="189">
        <f t="shared" si="13"/>
        <v>7.1041159312842678E-3</v>
      </c>
      <c r="M22" s="189">
        <f t="shared" si="13"/>
        <v>1.873824142128178E-2</v>
      </c>
      <c r="N22" s="189">
        <f t="shared" si="13"/>
        <v>2.5252670086338927E-2</v>
      </c>
      <c r="O22" s="189">
        <f t="shared" si="13"/>
        <v>3.6438185344452846E-2</v>
      </c>
      <c r="P22" s="189">
        <f t="shared" si="13"/>
        <v>3.9729863320519199E-2</v>
      </c>
      <c r="Q22" s="189">
        <f t="shared" si="13"/>
        <v>4.4724511292274977E-2</v>
      </c>
      <c r="R22" s="189">
        <f>IFERROR(R17/R16,"-  ")</f>
        <v>6.1118837814720772E-2</v>
      </c>
      <c r="S22" s="189">
        <f t="shared" ref="S22:AC22" si="14">IFERROR(S17/S16,"-  ")</f>
        <v>4.6574106098435104E-2</v>
      </c>
      <c r="T22" s="189">
        <f t="shared" si="14"/>
        <v>5.4119378725422544E-2</v>
      </c>
      <c r="U22" s="189">
        <f t="shared" si="14"/>
        <v>6.0798544070899269E-2</v>
      </c>
      <c r="V22" s="189">
        <f t="shared" si="14"/>
        <v>7.7404839418800775E-2</v>
      </c>
      <c r="W22" s="189">
        <f t="shared" si="14"/>
        <v>9.7354088916119269E-2</v>
      </c>
      <c r="X22" s="189">
        <f t="shared" si="14"/>
        <v>9.5506946866331779E-2</v>
      </c>
      <c r="Y22" s="189">
        <f t="shared" si="14"/>
        <v>9.0727735396077216E-2</v>
      </c>
      <c r="Z22" s="189">
        <f t="shared" si="14"/>
        <v>9.57398650962165E-2</v>
      </c>
      <c r="AA22" s="189">
        <f t="shared" si="14"/>
        <v>9.0058773278478416E-2</v>
      </c>
      <c r="AB22" s="189">
        <f t="shared" si="14"/>
        <v>9.5127582012890302E-2</v>
      </c>
      <c r="AC22" s="189">
        <f t="shared" si="14"/>
        <v>8.7200283511816107E-2</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0</v>
      </c>
      <c r="E24" s="193"/>
      <c r="F24" s="178">
        <f>F12</f>
        <v>0</v>
      </c>
      <c r="G24" s="178">
        <f t="shared" ref="G24:Q24" si="15">F24+G12</f>
        <v>0</v>
      </c>
      <c r="H24" s="178">
        <f t="shared" si="15"/>
        <v>0</v>
      </c>
      <c r="I24" s="178">
        <f t="shared" si="15"/>
        <v>0</v>
      </c>
      <c r="J24" s="178">
        <f t="shared" si="15"/>
        <v>0</v>
      </c>
      <c r="K24" s="178">
        <f t="shared" si="15"/>
        <v>0</v>
      </c>
      <c r="L24" s="178">
        <f t="shared" si="15"/>
        <v>0</v>
      </c>
      <c r="M24" s="178">
        <f t="shared" si="15"/>
        <v>0</v>
      </c>
      <c r="N24" s="178">
        <f t="shared" si="15"/>
        <v>0</v>
      </c>
      <c r="O24" s="178">
        <f t="shared" si="15"/>
        <v>0</v>
      </c>
      <c r="P24" s="178">
        <f t="shared" si="15"/>
        <v>0</v>
      </c>
      <c r="Q24" s="178">
        <f t="shared" si="15"/>
        <v>0</v>
      </c>
      <c r="R24" s="178">
        <f>R12</f>
        <v>0</v>
      </c>
      <c r="S24" s="178">
        <f t="shared" ref="S24:AC24" si="16">R24+S12</f>
        <v>0</v>
      </c>
      <c r="T24" s="178">
        <f t="shared" si="16"/>
        <v>0</v>
      </c>
      <c r="U24" s="178">
        <f t="shared" si="16"/>
        <v>0</v>
      </c>
      <c r="V24" s="178">
        <f t="shared" si="16"/>
        <v>0</v>
      </c>
      <c r="W24" s="178">
        <f t="shared" si="16"/>
        <v>0</v>
      </c>
      <c r="X24" s="178">
        <f t="shared" si="16"/>
        <v>0</v>
      </c>
      <c r="Y24" s="178">
        <f t="shared" si="16"/>
        <v>0</v>
      </c>
      <c r="Z24" s="178">
        <f t="shared" si="16"/>
        <v>0</v>
      </c>
      <c r="AA24" s="178">
        <f t="shared" si="16"/>
        <v>0</v>
      </c>
      <c r="AB24" s="178">
        <f t="shared" si="16"/>
        <v>0</v>
      </c>
      <c r="AC24" s="178">
        <f t="shared" si="16"/>
        <v>0</v>
      </c>
      <c r="AD24" s="172"/>
      <c r="AE24" s="141">
        <v>17</v>
      </c>
    </row>
    <row r="25" spans="1:31">
      <c r="A25" s="182" t="s">
        <v>13</v>
      </c>
      <c r="B25" s="178">
        <f>HLOOKUP($B$7,$F$8:$AC$75,AE25,FALSE)</f>
        <v>0</v>
      </c>
      <c r="E25" s="175" t="s">
        <v>111</v>
      </c>
      <c r="F25" s="179">
        <v>0</v>
      </c>
      <c r="G25" s="179">
        <v>0</v>
      </c>
      <c r="H25" s="179">
        <v>0</v>
      </c>
      <c r="I25" s="179">
        <v>0</v>
      </c>
      <c r="J25" s="179">
        <v>0</v>
      </c>
      <c r="K25" s="179">
        <v>0</v>
      </c>
      <c r="L25" s="179">
        <v>0</v>
      </c>
      <c r="M25" s="179">
        <v>0</v>
      </c>
      <c r="N25" s="179">
        <v>0</v>
      </c>
      <c r="O25" s="179">
        <v>0</v>
      </c>
      <c r="P25" s="179">
        <v>0</v>
      </c>
      <c r="Q25" s="179">
        <v>0</v>
      </c>
      <c r="R25" s="236">
        <v>0</v>
      </c>
      <c r="S25" s="236"/>
      <c r="T25" s="236"/>
      <c r="U25" s="236"/>
      <c r="V25" s="236"/>
      <c r="W25" s="236"/>
      <c r="X25" s="236"/>
      <c r="Y25" s="236"/>
      <c r="Z25" s="236"/>
      <c r="AA25" s="236"/>
      <c r="AB25" s="236"/>
      <c r="AC25" s="236"/>
      <c r="AD25" s="172"/>
      <c r="AE25" s="141">
        <v>18</v>
      </c>
    </row>
    <row r="26" spans="1:31">
      <c r="A26" s="194" t="s">
        <v>22</v>
      </c>
      <c r="B26" s="195">
        <f>HLOOKUP($B$7,$F$8:$AC$75,AE26,FALSE)</f>
        <v>0</v>
      </c>
      <c r="C26" s="187"/>
      <c r="D26" s="187"/>
      <c r="E26" s="196"/>
      <c r="F26" s="195">
        <f>F24+F25</f>
        <v>0</v>
      </c>
      <c r="G26" s="195">
        <f>G24+G25</f>
        <v>0</v>
      </c>
      <c r="H26" s="195">
        <f t="shared" ref="H26:Q26" si="17">H24+H25</f>
        <v>0</v>
      </c>
      <c r="I26" s="195">
        <f>I24+I25</f>
        <v>0</v>
      </c>
      <c r="J26" s="195">
        <f t="shared" si="17"/>
        <v>0</v>
      </c>
      <c r="K26" s="195">
        <f t="shared" si="17"/>
        <v>0</v>
      </c>
      <c r="L26" s="195">
        <f t="shared" si="17"/>
        <v>0</v>
      </c>
      <c r="M26" s="195">
        <f t="shared" si="17"/>
        <v>0</v>
      </c>
      <c r="N26" s="195">
        <f t="shared" si="17"/>
        <v>0</v>
      </c>
      <c r="O26" s="195">
        <f t="shared" si="17"/>
        <v>0</v>
      </c>
      <c r="P26" s="195">
        <f t="shared" si="17"/>
        <v>0</v>
      </c>
      <c r="Q26" s="195">
        <f t="shared" si="17"/>
        <v>0</v>
      </c>
      <c r="R26" s="195">
        <f>R24+R25</f>
        <v>0</v>
      </c>
      <c r="S26" s="195">
        <f>S24+S25</f>
        <v>0</v>
      </c>
      <c r="T26" s="195">
        <f t="shared" ref="T26" si="18">T24+T25</f>
        <v>0</v>
      </c>
      <c r="U26" s="195">
        <f>U24+U25</f>
        <v>0</v>
      </c>
      <c r="V26" s="195">
        <f t="shared" ref="V26:AC26" si="19">V24+V25</f>
        <v>0</v>
      </c>
      <c r="W26" s="195">
        <f t="shared" si="19"/>
        <v>0</v>
      </c>
      <c r="X26" s="195">
        <f t="shared" si="19"/>
        <v>0</v>
      </c>
      <c r="Y26" s="195">
        <f t="shared" si="19"/>
        <v>0</v>
      </c>
      <c r="Z26" s="195">
        <f t="shared" si="19"/>
        <v>0</v>
      </c>
      <c r="AA26" s="195">
        <f t="shared" si="19"/>
        <v>0</v>
      </c>
      <c r="AB26" s="195">
        <f t="shared" si="19"/>
        <v>0</v>
      </c>
      <c r="AC26" s="195">
        <f t="shared" si="19"/>
        <v>0</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0</v>
      </c>
      <c r="F28" s="197">
        <f>F13</f>
        <v>0</v>
      </c>
      <c r="G28" s="197">
        <f t="shared" ref="G28:Q28" si="20">F28+G13</f>
        <v>0</v>
      </c>
      <c r="H28" s="197">
        <f t="shared" si="20"/>
        <v>0</v>
      </c>
      <c r="I28" s="197">
        <f t="shared" si="20"/>
        <v>0</v>
      </c>
      <c r="J28" s="197">
        <f t="shared" si="20"/>
        <v>0</v>
      </c>
      <c r="K28" s="197">
        <f t="shared" si="20"/>
        <v>0</v>
      </c>
      <c r="L28" s="197">
        <f t="shared" si="20"/>
        <v>0</v>
      </c>
      <c r="M28" s="197">
        <f t="shared" si="20"/>
        <v>0</v>
      </c>
      <c r="N28" s="197">
        <f t="shared" si="20"/>
        <v>0</v>
      </c>
      <c r="O28" s="197">
        <f t="shared" si="20"/>
        <v>0</v>
      </c>
      <c r="P28" s="197">
        <f t="shared" si="20"/>
        <v>0</v>
      </c>
      <c r="Q28" s="197">
        <f t="shared" si="20"/>
        <v>0</v>
      </c>
      <c r="R28" s="197">
        <f>R13</f>
        <v>0</v>
      </c>
      <c r="S28" s="197">
        <f t="shared" ref="S28:AC28" si="21">R28+S13</f>
        <v>0</v>
      </c>
      <c r="T28" s="197">
        <f t="shared" si="21"/>
        <v>0</v>
      </c>
      <c r="U28" s="197">
        <f t="shared" si="21"/>
        <v>0</v>
      </c>
      <c r="V28" s="197">
        <f t="shared" si="21"/>
        <v>0</v>
      </c>
      <c r="W28" s="197">
        <f t="shared" si="21"/>
        <v>0</v>
      </c>
      <c r="X28" s="197">
        <f t="shared" si="21"/>
        <v>0</v>
      </c>
      <c r="Y28" s="197">
        <f t="shared" si="21"/>
        <v>0</v>
      </c>
      <c r="Z28" s="197">
        <f t="shared" si="21"/>
        <v>0</v>
      </c>
      <c r="AA28" s="197">
        <f t="shared" si="21"/>
        <v>0</v>
      </c>
      <c r="AB28" s="197">
        <f t="shared" si="21"/>
        <v>0</v>
      </c>
      <c r="AC28" s="197">
        <f t="shared" si="21"/>
        <v>0</v>
      </c>
      <c r="AD28" s="166"/>
      <c r="AE28" s="141">
        <v>21</v>
      </c>
    </row>
    <row r="29" spans="1:31">
      <c r="A29" s="182" t="s">
        <v>9</v>
      </c>
      <c r="B29" s="174">
        <f>HLOOKUP($B$7,$F$8:$AC$75,AE29,FALSE)</f>
        <v>0</v>
      </c>
      <c r="E29" s="175" t="s">
        <v>111</v>
      </c>
      <c r="F29" s="176">
        <v>0</v>
      </c>
      <c r="G29" s="176">
        <v>0</v>
      </c>
      <c r="H29" s="176">
        <v>0</v>
      </c>
      <c r="I29" s="176">
        <v>0</v>
      </c>
      <c r="J29" s="176">
        <v>0</v>
      </c>
      <c r="K29" s="176">
        <v>0</v>
      </c>
      <c r="L29" s="176">
        <v>0</v>
      </c>
      <c r="M29" s="176">
        <v>0</v>
      </c>
      <c r="N29" s="176">
        <v>0</v>
      </c>
      <c r="O29" s="176">
        <v>0</v>
      </c>
      <c r="P29" s="176">
        <v>0</v>
      </c>
      <c r="Q29" s="176">
        <v>0</v>
      </c>
      <c r="R29" s="235">
        <v>0</v>
      </c>
      <c r="S29" s="235"/>
      <c r="T29" s="235"/>
      <c r="U29" s="235"/>
      <c r="V29" s="235"/>
      <c r="W29" s="235"/>
      <c r="X29" s="235"/>
      <c r="Y29" s="235"/>
      <c r="Z29" s="235"/>
      <c r="AA29" s="235"/>
      <c r="AB29" s="235"/>
      <c r="AC29" s="235"/>
      <c r="AD29" s="166"/>
      <c r="AE29" s="141">
        <v>22</v>
      </c>
    </row>
    <row r="30" spans="1:31">
      <c r="A30" s="194" t="s">
        <v>38</v>
      </c>
      <c r="B30" s="186">
        <f>HLOOKUP($B$7,$F$8:$AC$75,AE30,FALSE)</f>
        <v>0</v>
      </c>
      <c r="C30" s="187"/>
      <c r="D30" s="187"/>
      <c r="E30" s="187"/>
      <c r="F30" s="198">
        <f>F28+F29</f>
        <v>0</v>
      </c>
      <c r="G30" s="198">
        <f t="shared" ref="G30:P30" si="22">G28+G29</f>
        <v>0</v>
      </c>
      <c r="H30" s="198">
        <f t="shared" si="22"/>
        <v>0</v>
      </c>
      <c r="I30" s="198">
        <f t="shared" si="22"/>
        <v>0</v>
      </c>
      <c r="J30" s="198">
        <f t="shared" si="22"/>
        <v>0</v>
      </c>
      <c r="K30" s="198">
        <f t="shared" si="22"/>
        <v>0</v>
      </c>
      <c r="L30" s="198">
        <f t="shared" si="22"/>
        <v>0</v>
      </c>
      <c r="M30" s="198">
        <f t="shared" si="22"/>
        <v>0</v>
      </c>
      <c r="N30" s="198">
        <f t="shared" si="22"/>
        <v>0</v>
      </c>
      <c r="O30" s="198">
        <f t="shared" si="22"/>
        <v>0</v>
      </c>
      <c r="P30" s="198">
        <f t="shared" si="22"/>
        <v>0</v>
      </c>
      <c r="Q30" s="198">
        <f>Q28+Q29</f>
        <v>0</v>
      </c>
      <c r="R30" s="198">
        <f>R28+R29</f>
        <v>0</v>
      </c>
      <c r="S30" s="198">
        <f t="shared" ref="S30:AB30" si="23">S28+S29</f>
        <v>0</v>
      </c>
      <c r="T30" s="198">
        <f t="shared" si="23"/>
        <v>0</v>
      </c>
      <c r="U30" s="198">
        <f t="shared" si="23"/>
        <v>0</v>
      </c>
      <c r="V30" s="198">
        <f t="shared" si="23"/>
        <v>0</v>
      </c>
      <c r="W30" s="198">
        <f t="shared" si="23"/>
        <v>0</v>
      </c>
      <c r="X30" s="198">
        <f t="shared" si="23"/>
        <v>0</v>
      </c>
      <c r="Y30" s="198">
        <f t="shared" si="23"/>
        <v>0</v>
      </c>
      <c r="Z30" s="198">
        <f t="shared" si="23"/>
        <v>0</v>
      </c>
      <c r="AA30" s="198">
        <f t="shared" si="23"/>
        <v>0</v>
      </c>
      <c r="AB30" s="198">
        <f t="shared" si="23"/>
        <v>0</v>
      </c>
      <c r="AC30" s="198">
        <f>AC28+AC29</f>
        <v>0</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48330</v>
      </c>
      <c r="E32" s="175" t="s">
        <v>24</v>
      </c>
      <c r="F32" s="237">
        <v>14823</v>
      </c>
      <c r="G32" s="237">
        <v>27817</v>
      </c>
      <c r="H32" s="237">
        <v>21500</v>
      </c>
      <c r="I32" s="237">
        <v>15157</v>
      </c>
      <c r="J32" s="237">
        <v>22925</v>
      </c>
      <c r="K32" s="237">
        <v>29103</v>
      </c>
      <c r="L32" s="237">
        <v>21063</v>
      </c>
      <c r="M32" s="237">
        <v>28147</v>
      </c>
      <c r="N32" s="237">
        <v>19892.240045669372</v>
      </c>
      <c r="O32" s="237">
        <v>23290.759954330628</v>
      </c>
      <c r="P32" s="237">
        <v>24091</v>
      </c>
      <c r="Q32" s="237">
        <v>31506</v>
      </c>
      <c r="R32" s="237">
        <v>27429</v>
      </c>
      <c r="S32" s="237">
        <v>25949</v>
      </c>
      <c r="T32" s="237">
        <v>86880</v>
      </c>
      <c r="U32" s="237">
        <v>28990</v>
      </c>
      <c r="V32" s="237">
        <v>36834</v>
      </c>
      <c r="W32" s="237">
        <v>78624</v>
      </c>
      <c r="X32" s="237">
        <v>43533</v>
      </c>
      <c r="Y32" s="237">
        <v>54799</v>
      </c>
      <c r="Z32" s="237">
        <v>46714</v>
      </c>
      <c r="AA32" s="237">
        <v>45410</v>
      </c>
      <c r="AB32" s="237">
        <v>48330</v>
      </c>
      <c r="AC32" s="237"/>
      <c r="AD32" s="202">
        <f t="shared" ref="AD32:AD39" si="25">SUM(F32:AC32)</f>
        <v>802807</v>
      </c>
      <c r="AE32" s="141">
        <v>25</v>
      </c>
    </row>
    <row r="33" spans="1:31">
      <c r="A33" s="199" t="s">
        <v>41</v>
      </c>
      <c r="B33" s="200">
        <f t="shared" si="24"/>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25"/>
        <v>0</v>
      </c>
      <c r="AE33" s="141">
        <v>26</v>
      </c>
    </row>
    <row r="34" spans="1:31">
      <c r="A34" s="199" t="s">
        <v>42</v>
      </c>
      <c r="B34" s="200">
        <f t="shared" si="24"/>
        <v>16709.309999999998</v>
      </c>
      <c r="E34" s="175" t="s">
        <v>24</v>
      </c>
      <c r="F34" s="237">
        <v>0</v>
      </c>
      <c r="G34" s="237">
        <v>0</v>
      </c>
      <c r="H34" s="237">
        <v>0</v>
      </c>
      <c r="I34" s="237">
        <v>0</v>
      </c>
      <c r="J34" s="237">
        <v>0</v>
      </c>
      <c r="K34" s="237">
        <v>0</v>
      </c>
      <c r="L34" s="237">
        <v>0</v>
      </c>
      <c r="M34" s="237">
        <v>35194.22</v>
      </c>
      <c r="N34" s="237">
        <v>46811.679999999993</v>
      </c>
      <c r="O34" s="237">
        <v>7337.2799999999988</v>
      </c>
      <c r="P34" s="237">
        <v>11396.970000000001</v>
      </c>
      <c r="Q34" s="237">
        <v>0</v>
      </c>
      <c r="R34" s="237">
        <v>824.58999999999651</v>
      </c>
      <c r="S34" s="237">
        <v>21990.130000000005</v>
      </c>
      <c r="T34" s="237">
        <v>647.79000000000815</v>
      </c>
      <c r="U34" s="237">
        <v>18456.380000000005</v>
      </c>
      <c r="V34" s="237">
        <v>4004.0699999999779</v>
      </c>
      <c r="W34" s="237">
        <v>13550</v>
      </c>
      <c r="X34" s="237">
        <v>17400.780000000028</v>
      </c>
      <c r="Y34" s="237">
        <v>0</v>
      </c>
      <c r="Z34" s="237">
        <v>11587.609999999986</v>
      </c>
      <c r="AA34" s="237">
        <v>15374.360000000015</v>
      </c>
      <c r="AB34" s="237">
        <v>16709.309999999998</v>
      </c>
      <c r="AC34" s="237"/>
      <c r="AD34" s="202">
        <f t="shared" si="25"/>
        <v>221285.17</v>
      </c>
      <c r="AE34" s="141">
        <v>27</v>
      </c>
    </row>
    <row r="35" spans="1:31">
      <c r="A35" s="199" t="s">
        <v>43</v>
      </c>
      <c r="B35" s="200">
        <f t="shared" si="24"/>
        <v>32207.339999999967</v>
      </c>
      <c r="E35" s="175" t="s">
        <v>24</v>
      </c>
      <c r="F35" s="237">
        <v>0</v>
      </c>
      <c r="G35" s="237">
        <v>0</v>
      </c>
      <c r="H35" s="237">
        <v>0</v>
      </c>
      <c r="I35" s="237">
        <v>109</v>
      </c>
      <c r="J35" s="237">
        <v>77249</v>
      </c>
      <c r="K35" s="237">
        <v>104611</v>
      </c>
      <c r="L35" s="237">
        <v>133139.85999999999</v>
      </c>
      <c r="M35" s="237">
        <v>0</v>
      </c>
      <c r="N35" s="237">
        <v>773.69000000000233</v>
      </c>
      <c r="O35" s="237">
        <v>3765.070000000007</v>
      </c>
      <c r="P35" s="237">
        <v>268850.64</v>
      </c>
      <c r="Q35" s="237">
        <v>34497.219999999972</v>
      </c>
      <c r="R35" s="237">
        <v>45087.020000000019</v>
      </c>
      <c r="S35" s="237">
        <v>41316.770000000019</v>
      </c>
      <c r="T35" s="237">
        <v>44539.770000000019</v>
      </c>
      <c r="U35" s="237">
        <v>57682.619999999995</v>
      </c>
      <c r="V35" s="237">
        <v>45594.880000000005</v>
      </c>
      <c r="W35" s="237">
        <v>46090.75</v>
      </c>
      <c r="X35" s="237">
        <v>37090.059999999939</v>
      </c>
      <c r="Y35" s="237">
        <v>22503.729999999981</v>
      </c>
      <c r="Z35" s="237">
        <v>25814.849999999977</v>
      </c>
      <c r="AA35" s="237">
        <v>36673.240000000107</v>
      </c>
      <c r="AB35" s="237">
        <v>32207.339999999967</v>
      </c>
      <c r="AC35" s="237"/>
      <c r="AD35" s="202">
        <f t="shared" si="25"/>
        <v>1057596.51</v>
      </c>
      <c r="AE35" s="141">
        <v>28</v>
      </c>
    </row>
    <row r="36" spans="1:31">
      <c r="A36" s="199" t="s">
        <v>44</v>
      </c>
      <c r="B36" s="200">
        <f t="shared" si="24"/>
        <v>279559.00999999978</v>
      </c>
      <c r="E36" s="175" t="s">
        <v>24</v>
      </c>
      <c r="F36" s="237">
        <v>0</v>
      </c>
      <c r="G36" s="237">
        <v>0</v>
      </c>
      <c r="H36" s="237">
        <v>0</v>
      </c>
      <c r="I36" s="237">
        <v>0</v>
      </c>
      <c r="J36" s="237">
        <v>0</v>
      </c>
      <c r="K36" s="237">
        <v>44725</v>
      </c>
      <c r="L36" s="237">
        <v>114102.68</v>
      </c>
      <c r="M36" s="237">
        <v>162892.60999999999</v>
      </c>
      <c r="N36" s="237">
        <v>85837.300000000047</v>
      </c>
      <c r="O36" s="237">
        <v>296667.46000000002</v>
      </c>
      <c r="P36" s="237">
        <v>200396.74</v>
      </c>
      <c r="Q36" s="237">
        <v>226422.71999999997</v>
      </c>
      <c r="R36" s="237">
        <v>193597.82000000007</v>
      </c>
      <c r="S36" s="237">
        <v>107209.85999999987</v>
      </c>
      <c r="T36" s="237">
        <v>259066.63000000012</v>
      </c>
      <c r="U36" s="237">
        <v>263636.95999999996</v>
      </c>
      <c r="V36" s="237">
        <v>274646.17000000016</v>
      </c>
      <c r="W36" s="237">
        <v>404657.56999999983</v>
      </c>
      <c r="X36" s="237">
        <v>236077.12999999989</v>
      </c>
      <c r="Y36" s="237">
        <v>160239.35999999987</v>
      </c>
      <c r="Z36" s="237">
        <v>310106.63000000035</v>
      </c>
      <c r="AA36" s="237">
        <v>133672.81000000006</v>
      </c>
      <c r="AB36" s="237">
        <v>279559.00999999978</v>
      </c>
      <c r="AC36" s="237"/>
      <c r="AD36" s="202">
        <f t="shared" si="25"/>
        <v>3753514.46</v>
      </c>
      <c r="AE36" s="141">
        <v>29</v>
      </c>
    </row>
    <row r="37" spans="1:31">
      <c r="A37" s="199" t="s">
        <v>45</v>
      </c>
      <c r="B37" s="200">
        <f t="shared" si="24"/>
        <v>13713.919999999984</v>
      </c>
      <c r="E37" s="175" t="s">
        <v>24</v>
      </c>
      <c r="F37" s="237">
        <v>0</v>
      </c>
      <c r="G37" s="237">
        <v>0</v>
      </c>
      <c r="H37" s="237">
        <v>62491.13</v>
      </c>
      <c r="I37" s="237">
        <v>37268.870000000003</v>
      </c>
      <c r="J37" s="237">
        <v>0</v>
      </c>
      <c r="K37" s="237">
        <v>0</v>
      </c>
      <c r="L37" s="237">
        <v>15414.339999999997</v>
      </c>
      <c r="M37" s="237">
        <v>0</v>
      </c>
      <c r="N37" s="237">
        <v>-873.76999999998952</v>
      </c>
      <c r="O37" s="237">
        <v>18895</v>
      </c>
      <c r="P37" s="237">
        <v>28434.739999999991</v>
      </c>
      <c r="Q37" s="237">
        <v>3295.2300000000105</v>
      </c>
      <c r="R37" s="237">
        <v>6360.3800000000047</v>
      </c>
      <c r="S37" s="237">
        <v>3549.7200000000012</v>
      </c>
      <c r="T37" s="237">
        <v>6648.4099999999744</v>
      </c>
      <c r="U37" s="237">
        <v>15414.700000000012</v>
      </c>
      <c r="V37" s="237">
        <v>13898.309999999998</v>
      </c>
      <c r="W37" s="237">
        <v>10233.450000000012</v>
      </c>
      <c r="X37" s="237">
        <v>13600.809999999998</v>
      </c>
      <c r="Y37" s="237">
        <v>10384.220000000001</v>
      </c>
      <c r="Z37" s="237">
        <v>10786.309999999998</v>
      </c>
      <c r="AA37" s="237">
        <v>12902.329999999987</v>
      </c>
      <c r="AB37" s="237">
        <v>13713.919999999984</v>
      </c>
      <c r="AC37" s="237"/>
      <c r="AD37" s="202">
        <f t="shared" si="25"/>
        <v>282418.09999999998</v>
      </c>
      <c r="AE37" s="141">
        <v>30</v>
      </c>
    </row>
    <row r="38" spans="1:31">
      <c r="A38" s="199" t="s">
        <v>46</v>
      </c>
      <c r="B38" s="200">
        <f t="shared" si="24"/>
        <v>44587</v>
      </c>
      <c r="E38" s="175" t="s">
        <v>24</v>
      </c>
      <c r="F38" s="237">
        <v>0</v>
      </c>
      <c r="G38" s="237">
        <v>0</v>
      </c>
      <c r="H38" s="237">
        <v>0</v>
      </c>
      <c r="I38" s="237">
        <v>0</v>
      </c>
      <c r="J38" s="237">
        <v>44</v>
      </c>
      <c r="K38" s="237">
        <v>293</v>
      </c>
      <c r="L38" s="237">
        <v>1086</v>
      </c>
      <c r="M38" s="237">
        <v>459</v>
      </c>
      <c r="N38" s="237">
        <v>54871.56</v>
      </c>
      <c r="O38" s="237">
        <v>87413.440000000002</v>
      </c>
      <c r="P38" s="237">
        <v>15191.080000000016</v>
      </c>
      <c r="Q38" s="237">
        <v>3489.9199999999837</v>
      </c>
      <c r="R38" s="237">
        <v>42828</v>
      </c>
      <c r="S38" s="237">
        <v>301447</v>
      </c>
      <c r="T38" s="237">
        <v>144720</v>
      </c>
      <c r="U38" s="237">
        <v>23725</v>
      </c>
      <c r="V38" s="237">
        <v>64272</v>
      </c>
      <c r="W38" s="237">
        <v>61942</v>
      </c>
      <c r="X38" s="237">
        <v>102107</v>
      </c>
      <c r="Y38" s="237">
        <v>119304</v>
      </c>
      <c r="Z38" s="237">
        <v>138940</v>
      </c>
      <c r="AA38" s="237">
        <v>48795</v>
      </c>
      <c r="AB38" s="237">
        <v>44587</v>
      </c>
      <c r="AC38" s="237"/>
      <c r="AD38" s="202">
        <f t="shared" si="25"/>
        <v>1255515</v>
      </c>
      <c r="AE38" s="141">
        <v>31</v>
      </c>
    </row>
    <row r="39" spans="1:31">
      <c r="A39" s="199" t="s">
        <v>83</v>
      </c>
      <c r="B39" s="200">
        <f t="shared" si="24"/>
        <v>9475</v>
      </c>
      <c r="E39" s="175" t="s">
        <v>24</v>
      </c>
      <c r="F39" s="237">
        <v>252</v>
      </c>
      <c r="G39" s="237">
        <v>473</v>
      </c>
      <c r="H39" s="237">
        <v>4554</v>
      </c>
      <c r="I39" s="237">
        <v>-388</v>
      </c>
      <c r="J39" s="237">
        <v>1097</v>
      </c>
      <c r="K39" s="237">
        <v>5970</v>
      </c>
      <c r="L39" s="237">
        <v>4825</v>
      </c>
      <c r="M39" s="237">
        <v>3592</v>
      </c>
      <c r="N39" s="237">
        <v>11161</v>
      </c>
      <c r="O39" s="237">
        <v>8309</v>
      </c>
      <c r="P39" s="237">
        <v>10668</v>
      </c>
      <c r="Q39" s="237">
        <v>16647</v>
      </c>
      <c r="R39" s="237">
        <v>6257</v>
      </c>
      <c r="S39" s="237">
        <v>11144</v>
      </c>
      <c r="T39" s="237">
        <v>19905</v>
      </c>
      <c r="U39" s="237">
        <v>6825</v>
      </c>
      <c r="V39" s="237">
        <v>9793</v>
      </c>
      <c r="W39" s="237">
        <v>24188</v>
      </c>
      <c r="X39" s="237">
        <v>8827</v>
      </c>
      <c r="Y39" s="237">
        <v>10300</v>
      </c>
      <c r="Z39" s="237">
        <v>18502</v>
      </c>
      <c r="AA39" s="237">
        <v>6742</v>
      </c>
      <c r="AB39" s="237">
        <v>9475</v>
      </c>
      <c r="AC39" s="237"/>
      <c r="AD39" s="202">
        <f t="shared" si="25"/>
        <v>199118</v>
      </c>
      <c r="AE39" s="141">
        <v>32</v>
      </c>
    </row>
    <row r="40" spans="1:31">
      <c r="A40" s="194" t="s">
        <v>47</v>
      </c>
      <c r="B40" s="203">
        <f t="shared" si="24"/>
        <v>444581.57999999973</v>
      </c>
      <c r="C40" s="187"/>
      <c r="D40" s="187"/>
      <c r="E40" s="187"/>
      <c r="F40" s="308">
        <f>SUM(F32:F39)</f>
        <v>15075</v>
      </c>
      <c r="G40" s="308">
        <f>SUM(G32:G39)</f>
        <v>28290</v>
      </c>
      <c r="H40" s="308">
        <f t="shared" ref="H40:Q40" si="26">SUM(H32:H39)</f>
        <v>88545.13</v>
      </c>
      <c r="I40" s="308">
        <f t="shared" si="26"/>
        <v>52146.87</v>
      </c>
      <c r="J40" s="308">
        <f t="shared" si="26"/>
        <v>101315</v>
      </c>
      <c r="K40" s="308">
        <f t="shared" si="26"/>
        <v>184702</v>
      </c>
      <c r="L40" s="308">
        <f t="shared" si="26"/>
        <v>289630.88</v>
      </c>
      <c r="M40" s="308">
        <f t="shared" si="26"/>
        <v>230284.83</v>
      </c>
      <c r="N40" s="308">
        <f t="shared" si="26"/>
        <v>218473.70004566942</v>
      </c>
      <c r="O40" s="308">
        <f t="shared" si="26"/>
        <v>445678.00995433069</v>
      </c>
      <c r="P40" s="308">
        <f t="shared" si="26"/>
        <v>559029.16999999993</v>
      </c>
      <c r="Q40" s="308">
        <f t="shared" si="26"/>
        <v>315858.08999999991</v>
      </c>
      <c r="R40" s="308">
        <f>SUM(R32:R39)</f>
        <v>322383.81000000006</v>
      </c>
      <c r="S40" s="308">
        <f>SUM(S32:S39)</f>
        <v>512606.47999999986</v>
      </c>
      <c r="T40" s="308">
        <f t="shared" ref="T40:AC40" si="27">SUM(T32:T39)</f>
        <v>562407.60000000009</v>
      </c>
      <c r="U40" s="308">
        <f t="shared" si="27"/>
        <v>414730.66</v>
      </c>
      <c r="V40" s="308">
        <f t="shared" si="27"/>
        <v>449042.43000000011</v>
      </c>
      <c r="W40" s="308">
        <f t="shared" si="27"/>
        <v>639285.76999999979</v>
      </c>
      <c r="X40" s="308">
        <f t="shared" si="27"/>
        <v>458635.77999999985</v>
      </c>
      <c r="Y40" s="204">
        <f t="shared" si="27"/>
        <v>377530.30999999982</v>
      </c>
      <c r="Z40" s="204">
        <f t="shared" si="27"/>
        <v>562451.40000000037</v>
      </c>
      <c r="AA40" s="204">
        <f t="shared" si="27"/>
        <v>299569.74000000017</v>
      </c>
      <c r="AB40" s="204">
        <f t="shared" si="27"/>
        <v>444581.57999999973</v>
      </c>
      <c r="AC40" s="204">
        <f t="shared" si="27"/>
        <v>0</v>
      </c>
      <c r="AD40" s="205">
        <f>SUM(F40:AC40)</f>
        <v>7572254.2399999993</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171"/>
      <c r="Z41" s="171"/>
      <c r="AA41" s="171"/>
      <c r="AB41" s="171"/>
      <c r="AC41" s="171"/>
      <c r="AD41" s="172"/>
      <c r="AE41" s="141">
        <v>34</v>
      </c>
    </row>
    <row r="42" spans="1:31">
      <c r="A42" s="199" t="s">
        <v>88</v>
      </c>
      <c r="B42" s="206">
        <f t="shared" ref="B42:B49" si="2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172"/>
      <c r="AE42" s="141">
        <v>35</v>
      </c>
    </row>
    <row r="43" spans="1:31">
      <c r="A43" s="199" t="s">
        <v>89</v>
      </c>
      <c r="B43" s="206">
        <f t="shared" si="2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8"/>
        <v>1788124.26</v>
      </c>
      <c r="E46" s="175" t="s">
        <v>111</v>
      </c>
      <c r="F46" s="237">
        <v>0</v>
      </c>
      <c r="G46" s="237">
        <v>0</v>
      </c>
      <c r="H46" s="237">
        <v>0</v>
      </c>
      <c r="I46" s="237">
        <v>0</v>
      </c>
      <c r="J46" s="237">
        <v>0</v>
      </c>
      <c r="K46" s="237">
        <v>0</v>
      </c>
      <c r="L46" s="237">
        <v>0</v>
      </c>
      <c r="M46" s="237">
        <v>0</v>
      </c>
      <c r="N46" s="237">
        <v>0</v>
      </c>
      <c r="O46" s="237">
        <v>2288884</v>
      </c>
      <c r="P46" s="237">
        <v>2323529.09</v>
      </c>
      <c r="Q46" s="237">
        <v>2470953.2200000002</v>
      </c>
      <c r="R46" s="237">
        <v>2470953.2200000002</v>
      </c>
      <c r="S46" s="237">
        <v>2470953.2200000002</v>
      </c>
      <c r="T46" s="237">
        <v>2475960.31</v>
      </c>
      <c r="U46" s="237">
        <v>2855284.16</v>
      </c>
      <c r="V46" s="237">
        <v>3251716.37</v>
      </c>
      <c r="W46" s="237">
        <v>3218564.19</v>
      </c>
      <c r="X46" s="237">
        <v>4109899.87</v>
      </c>
      <c r="Y46" s="237">
        <v>3740367.52</v>
      </c>
      <c r="Z46" s="237">
        <v>2410343.14</v>
      </c>
      <c r="AA46" s="237">
        <v>1977596.56</v>
      </c>
      <c r="AB46" s="237">
        <v>1788124.26</v>
      </c>
      <c r="AC46" s="237"/>
      <c r="AD46" s="172"/>
      <c r="AE46" s="141">
        <v>39</v>
      </c>
    </row>
    <row r="47" spans="1:31">
      <c r="A47" s="199" t="s">
        <v>93</v>
      </c>
      <c r="B47" s="206">
        <f t="shared" si="2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172"/>
      <c r="AE48" s="141">
        <v>41</v>
      </c>
    </row>
    <row r="49" spans="1:31">
      <c r="A49" s="199" t="s">
        <v>95</v>
      </c>
      <c r="B49" s="206">
        <f t="shared" si="2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172"/>
      <c r="AE49" s="141">
        <v>42</v>
      </c>
    </row>
    <row r="50" spans="1:31">
      <c r="A50" s="167" t="s">
        <v>50</v>
      </c>
      <c r="B50" s="168"/>
      <c r="F50" s="264"/>
      <c r="G50" s="264"/>
      <c r="H50" s="264"/>
      <c r="I50" s="264"/>
      <c r="J50" s="264"/>
      <c r="K50" s="264"/>
      <c r="L50" s="264"/>
      <c r="M50" s="264"/>
      <c r="N50" s="264"/>
      <c r="O50" s="264"/>
      <c r="P50" s="264"/>
      <c r="Q50" s="264"/>
      <c r="R50" s="264"/>
      <c r="S50" s="264"/>
      <c r="T50" s="264"/>
      <c r="U50" s="264"/>
      <c r="V50" s="264"/>
      <c r="W50" s="264"/>
      <c r="X50" s="264"/>
      <c r="Y50" s="171"/>
      <c r="Z50" s="171"/>
      <c r="AA50" s="171"/>
      <c r="AB50" s="171"/>
      <c r="AC50" s="171"/>
      <c r="AD50" s="172"/>
      <c r="AE50" s="141">
        <v>43</v>
      </c>
    </row>
    <row r="51" spans="1:31">
      <c r="A51" s="136" t="s">
        <v>59</v>
      </c>
      <c r="B51" s="207">
        <f>HLOOKUP($B$7,$F$8:$AC$75,AE51,FALSE)</f>
        <v>8387031</v>
      </c>
      <c r="F51" s="208">
        <f>$F$4</f>
        <v>6281865</v>
      </c>
      <c r="G51" s="208">
        <f t="shared" ref="G51:Q51" si="29">$F$4</f>
        <v>6281865</v>
      </c>
      <c r="H51" s="208">
        <f t="shared" si="29"/>
        <v>6281865</v>
      </c>
      <c r="I51" s="208">
        <f t="shared" si="29"/>
        <v>6281865</v>
      </c>
      <c r="J51" s="208">
        <f t="shared" si="29"/>
        <v>6281865</v>
      </c>
      <c r="K51" s="208">
        <f t="shared" si="29"/>
        <v>6281865</v>
      </c>
      <c r="L51" s="208">
        <f t="shared" si="29"/>
        <v>6281865</v>
      </c>
      <c r="M51" s="208">
        <f t="shared" si="29"/>
        <v>6281865</v>
      </c>
      <c r="N51" s="208">
        <f t="shared" si="29"/>
        <v>6281865</v>
      </c>
      <c r="O51" s="208">
        <f t="shared" si="29"/>
        <v>6281865</v>
      </c>
      <c r="P51" s="208">
        <f t="shared" si="29"/>
        <v>6281865</v>
      </c>
      <c r="Q51" s="208">
        <f t="shared" si="29"/>
        <v>6281865</v>
      </c>
      <c r="R51" s="208">
        <f>$G$4</f>
        <v>8387031</v>
      </c>
      <c r="S51" s="208">
        <f t="shared" ref="S51:AC51" si="30">$G$4</f>
        <v>8387031</v>
      </c>
      <c r="T51" s="208">
        <f t="shared" si="30"/>
        <v>8387031</v>
      </c>
      <c r="U51" s="208">
        <f t="shared" si="30"/>
        <v>8387031</v>
      </c>
      <c r="V51" s="208">
        <f t="shared" si="30"/>
        <v>8387031</v>
      </c>
      <c r="W51" s="208">
        <f t="shared" si="30"/>
        <v>8387031</v>
      </c>
      <c r="X51" s="208">
        <f t="shared" si="30"/>
        <v>8387031</v>
      </c>
      <c r="Y51" s="208">
        <f t="shared" si="30"/>
        <v>8387031</v>
      </c>
      <c r="Z51" s="208">
        <f t="shared" si="30"/>
        <v>8387031</v>
      </c>
      <c r="AA51" s="208">
        <f t="shared" si="30"/>
        <v>8387031</v>
      </c>
      <c r="AB51" s="208">
        <f t="shared" si="30"/>
        <v>8387031</v>
      </c>
      <c r="AC51" s="208">
        <f t="shared" si="30"/>
        <v>8387031</v>
      </c>
      <c r="AD51" s="209"/>
      <c r="AE51" s="141">
        <v>44</v>
      </c>
    </row>
    <row r="52" spans="1:31">
      <c r="A52" s="136" t="s">
        <v>60</v>
      </c>
      <c r="B52" s="207">
        <f>HLOOKUP($B$7,$F$8:$AC$75,AE52,FALSE)</f>
        <v>7688111.75</v>
      </c>
      <c r="F52" s="210">
        <f t="shared" ref="F52:AC52" si="31">F51*(F9/12)</f>
        <v>523488.75</v>
      </c>
      <c r="G52" s="210">
        <f t="shared" si="31"/>
        <v>1046977.5</v>
      </c>
      <c r="H52" s="210">
        <f t="shared" si="31"/>
        <v>1570466.25</v>
      </c>
      <c r="I52" s="210">
        <f t="shared" si="31"/>
        <v>2093955</v>
      </c>
      <c r="J52" s="210">
        <f t="shared" si="31"/>
        <v>2617443.75</v>
      </c>
      <c r="K52" s="210">
        <f t="shared" si="31"/>
        <v>3140932.5</v>
      </c>
      <c r="L52" s="210">
        <f t="shared" si="31"/>
        <v>3664421.25</v>
      </c>
      <c r="M52" s="210">
        <f t="shared" si="31"/>
        <v>4187910</v>
      </c>
      <c r="N52" s="210">
        <f t="shared" si="31"/>
        <v>4711398.75</v>
      </c>
      <c r="O52" s="210">
        <f t="shared" si="31"/>
        <v>5234887.5</v>
      </c>
      <c r="P52" s="210">
        <f t="shared" si="31"/>
        <v>5758376.25</v>
      </c>
      <c r="Q52" s="210">
        <f t="shared" si="31"/>
        <v>6281865</v>
      </c>
      <c r="R52" s="210">
        <f t="shared" si="31"/>
        <v>698919.25</v>
      </c>
      <c r="S52" s="210">
        <f t="shared" si="31"/>
        <v>1397838.5</v>
      </c>
      <c r="T52" s="210">
        <f t="shared" si="31"/>
        <v>2096757.75</v>
      </c>
      <c r="U52" s="210">
        <f t="shared" si="31"/>
        <v>2795677</v>
      </c>
      <c r="V52" s="210">
        <f t="shared" si="31"/>
        <v>3494596.25</v>
      </c>
      <c r="W52" s="210">
        <f t="shared" si="31"/>
        <v>4193515.5</v>
      </c>
      <c r="X52" s="210">
        <f t="shared" si="31"/>
        <v>4892434.75</v>
      </c>
      <c r="Y52" s="210">
        <f t="shared" si="31"/>
        <v>5591354</v>
      </c>
      <c r="Z52" s="210">
        <f t="shared" si="31"/>
        <v>6290273.25</v>
      </c>
      <c r="AA52" s="210">
        <f t="shared" si="31"/>
        <v>6989192.5</v>
      </c>
      <c r="AB52" s="210">
        <f t="shared" si="31"/>
        <v>7688111.75</v>
      </c>
      <c r="AC52" s="210">
        <f t="shared" si="31"/>
        <v>8387031</v>
      </c>
      <c r="AD52" s="166"/>
      <c r="AE52" s="141">
        <v>45</v>
      </c>
    </row>
    <row r="53" spans="1:31">
      <c r="A53" s="182" t="s">
        <v>55</v>
      </c>
      <c r="B53" s="206">
        <f>HLOOKUP($B$7,$F$8:$AC$75,AE53,FALSE)</f>
        <v>5043225.5600000005</v>
      </c>
      <c r="F53" s="211">
        <f>F40</f>
        <v>15075</v>
      </c>
      <c r="G53" s="211">
        <f>F53+G40</f>
        <v>43365</v>
      </c>
      <c r="H53" s="211">
        <f t="shared" ref="H53:Q53" si="32">G53+H40</f>
        <v>131910.13</v>
      </c>
      <c r="I53" s="211">
        <f t="shared" si="32"/>
        <v>184057</v>
      </c>
      <c r="J53" s="211">
        <f t="shared" si="32"/>
        <v>285372</v>
      </c>
      <c r="K53" s="211">
        <f t="shared" si="32"/>
        <v>470074</v>
      </c>
      <c r="L53" s="211">
        <f t="shared" si="32"/>
        <v>759704.88</v>
      </c>
      <c r="M53" s="211">
        <f t="shared" si="32"/>
        <v>989989.71</v>
      </c>
      <c r="N53" s="211">
        <f t="shared" si="32"/>
        <v>1208463.4100456694</v>
      </c>
      <c r="O53" s="211">
        <f t="shared" si="32"/>
        <v>1654141.4200000002</v>
      </c>
      <c r="P53" s="211">
        <f t="shared" si="32"/>
        <v>2213170.59</v>
      </c>
      <c r="Q53" s="211">
        <f t="shared" si="32"/>
        <v>2529028.6799999997</v>
      </c>
      <c r="R53" s="211">
        <f>R40</f>
        <v>322383.81000000006</v>
      </c>
      <c r="S53" s="211">
        <f>R53+S40</f>
        <v>834990.28999999992</v>
      </c>
      <c r="T53" s="211">
        <f>S53+T40</f>
        <v>1397397.8900000001</v>
      </c>
      <c r="U53" s="211">
        <f t="shared" ref="U53:AC53" si="33">T53+U40</f>
        <v>1812128.55</v>
      </c>
      <c r="V53" s="211">
        <f t="shared" si="33"/>
        <v>2261170.98</v>
      </c>
      <c r="W53" s="211">
        <f t="shared" si="33"/>
        <v>2900456.75</v>
      </c>
      <c r="X53" s="211">
        <f t="shared" si="33"/>
        <v>3359092.53</v>
      </c>
      <c r="Y53" s="211">
        <f t="shared" si="33"/>
        <v>3736622.84</v>
      </c>
      <c r="Z53" s="211">
        <f t="shared" si="33"/>
        <v>4299074.24</v>
      </c>
      <c r="AA53" s="211">
        <f t="shared" si="33"/>
        <v>4598643.9800000004</v>
      </c>
      <c r="AB53" s="211">
        <f t="shared" si="33"/>
        <v>5043225.5600000005</v>
      </c>
      <c r="AC53" s="211">
        <f t="shared" si="33"/>
        <v>5043225.5600000005</v>
      </c>
      <c r="AD53" s="212"/>
      <c r="AE53" s="141">
        <v>46</v>
      </c>
    </row>
    <row r="54" spans="1:31">
      <c r="A54" s="182" t="s">
        <v>14</v>
      </c>
      <c r="B54" s="206">
        <f>HLOOKUP($B$7,$F$8:$AC$75,AE54,FALSE)</f>
        <v>1788124.26</v>
      </c>
      <c r="E54" s="139"/>
      <c r="F54" s="211">
        <f>SUM(F42:F49)</f>
        <v>0</v>
      </c>
      <c r="G54" s="211">
        <f t="shared" ref="G54:Q54" si="34">SUM(G42:G49)</f>
        <v>0</v>
      </c>
      <c r="H54" s="211">
        <f t="shared" si="34"/>
        <v>0</v>
      </c>
      <c r="I54" s="211">
        <f t="shared" si="34"/>
        <v>0</v>
      </c>
      <c r="J54" s="211">
        <f t="shared" si="34"/>
        <v>0</v>
      </c>
      <c r="K54" s="211">
        <f t="shared" si="34"/>
        <v>0</v>
      </c>
      <c r="L54" s="211">
        <f t="shared" si="34"/>
        <v>0</v>
      </c>
      <c r="M54" s="211">
        <f t="shared" si="34"/>
        <v>0</v>
      </c>
      <c r="N54" s="211">
        <f t="shared" si="34"/>
        <v>0</v>
      </c>
      <c r="O54" s="211">
        <f t="shared" si="34"/>
        <v>2288884</v>
      </c>
      <c r="P54" s="211">
        <f t="shared" si="34"/>
        <v>2323529.09</v>
      </c>
      <c r="Q54" s="211">
        <f t="shared" si="34"/>
        <v>2470953.2200000002</v>
      </c>
      <c r="R54" s="211">
        <f>SUM(R42:R49)</f>
        <v>2470953.2200000002</v>
      </c>
      <c r="S54" s="211">
        <f t="shared" ref="S54:AC54" si="35">SUM(S42:S49)</f>
        <v>2470953.2200000002</v>
      </c>
      <c r="T54" s="211">
        <f t="shared" si="35"/>
        <v>2475960.31</v>
      </c>
      <c r="U54" s="211">
        <f t="shared" si="35"/>
        <v>2855284.16</v>
      </c>
      <c r="V54" s="211">
        <f t="shared" si="35"/>
        <v>3251716.37</v>
      </c>
      <c r="W54" s="211">
        <f t="shared" si="35"/>
        <v>3218564.19</v>
      </c>
      <c r="X54" s="211">
        <f t="shared" si="35"/>
        <v>4109899.87</v>
      </c>
      <c r="Y54" s="211">
        <f t="shared" si="35"/>
        <v>3740367.52</v>
      </c>
      <c r="Z54" s="211">
        <f t="shared" si="35"/>
        <v>2410343.14</v>
      </c>
      <c r="AA54" s="211">
        <f t="shared" si="35"/>
        <v>1977596.56</v>
      </c>
      <c r="AB54" s="211">
        <f t="shared" si="35"/>
        <v>1788124.26</v>
      </c>
      <c r="AC54" s="211">
        <f t="shared" si="35"/>
        <v>0</v>
      </c>
      <c r="AD54" s="212"/>
      <c r="AE54" s="141">
        <v>47</v>
      </c>
    </row>
    <row r="55" spans="1:31">
      <c r="A55" s="213" t="s">
        <v>56</v>
      </c>
      <c r="B55" s="203">
        <f>HLOOKUP($B$7,$F$8:$AC$75,AE55,FALSE)</f>
        <v>6831349.8200000003</v>
      </c>
      <c r="C55" s="187"/>
      <c r="D55" s="187"/>
      <c r="E55" s="214"/>
      <c r="F55" s="215">
        <f>F53+F54</f>
        <v>15075</v>
      </c>
      <c r="G55" s="215">
        <f>G53+G54</f>
        <v>43365</v>
      </c>
      <c r="H55" s="215">
        <f>H53+H54</f>
        <v>131910.13</v>
      </c>
      <c r="I55" s="215">
        <f t="shared" ref="I55:Q55" si="36">I53+I54</f>
        <v>184057</v>
      </c>
      <c r="J55" s="215">
        <f t="shared" si="36"/>
        <v>285372</v>
      </c>
      <c r="K55" s="215">
        <f t="shared" si="36"/>
        <v>470074</v>
      </c>
      <c r="L55" s="215">
        <f t="shared" si="36"/>
        <v>759704.88</v>
      </c>
      <c r="M55" s="215">
        <f t="shared" si="36"/>
        <v>989989.71</v>
      </c>
      <c r="N55" s="215">
        <f t="shared" si="36"/>
        <v>1208463.4100456694</v>
      </c>
      <c r="O55" s="215">
        <f t="shared" si="36"/>
        <v>3943025.42</v>
      </c>
      <c r="P55" s="215">
        <f t="shared" si="36"/>
        <v>4536699.68</v>
      </c>
      <c r="Q55" s="215">
        <f t="shared" si="36"/>
        <v>4999981.9000000004</v>
      </c>
      <c r="R55" s="215">
        <f>R53+R54</f>
        <v>2793337.0300000003</v>
      </c>
      <c r="S55" s="215">
        <f>S53+S54</f>
        <v>3305943.5100000002</v>
      </c>
      <c r="T55" s="215">
        <f>T53+T54</f>
        <v>3873358.2</v>
      </c>
      <c r="U55" s="215">
        <f t="shared" ref="U55:AC55" si="37">U53+U54</f>
        <v>4667412.71</v>
      </c>
      <c r="V55" s="215">
        <f t="shared" si="37"/>
        <v>5512887.3499999996</v>
      </c>
      <c r="W55" s="215">
        <f t="shared" si="37"/>
        <v>6119020.9399999995</v>
      </c>
      <c r="X55" s="215">
        <f t="shared" si="37"/>
        <v>7468992.4000000004</v>
      </c>
      <c r="Y55" s="215">
        <f t="shared" si="37"/>
        <v>7476990.3599999994</v>
      </c>
      <c r="Z55" s="215">
        <f t="shared" si="37"/>
        <v>6709417.3800000008</v>
      </c>
      <c r="AA55" s="215">
        <f t="shared" si="37"/>
        <v>6576240.540000001</v>
      </c>
      <c r="AB55" s="215">
        <f t="shared" si="37"/>
        <v>6831349.8200000003</v>
      </c>
      <c r="AC55" s="215">
        <f t="shared" si="37"/>
        <v>5043225.5600000005</v>
      </c>
      <c r="AD55" s="212"/>
      <c r="AE55" s="141">
        <v>48</v>
      </c>
    </row>
    <row r="56" spans="1:31">
      <c r="A56" s="182" t="s">
        <v>72</v>
      </c>
      <c r="B56" s="189">
        <f>IFERROR(HLOOKUP($B$7,$F$8:$AC$75,AE56,FALSE),"-  ")</f>
        <v>0.60131237859976916</v>
      </c>
      <c r="F56" s="189">
        <f>IFERROR(F53/F51,"-  ")</f>
        <v>2.3997650379306147E-3</v>
      </c>
      <c r="G56" s="189">
        <f t="shared" ref="G56:Q56" si="38">IFERROR(G53/G51,"-  ")</f>
        <v>6.9032047011516485E-3</v>
      </c>
      <c r="H56" s="189">
        <f t="shared" si="38"/>
        <v>2.099856173286118E-2</v>
      </c>
      <c r="I56" s="189">
        <f t="shared" si="38"/>
        <v>2.9299738214686243E-2</v>
      </c>
      <c r="J56" s="189">
        <f t="shared" si="38"/>
        <v>4.5427910341912792E-2</v>
      </c>
      <c r="K56" s="189">
        <f t="shared" si="38"/>
        <v>7.4830325070659745E-2</v>
      </c>
      <c r="L56" s="189">
        <f t="shared" si="38"/>
        <v>0.12093619967955377</v>
      </c>
      <c r="M56" s="189">
        <f t="shared" si="38"/>
        <v>0.15759487190507915</v>
      </c>
      <c r="N56" s="189">
        <f t="shared" si="38"/>
        <v>0.19237334932311811</v>
      </c>
      <c r="O56" s="189">
        <f t="shared" si="38"/>
        <v>0.26332011592098847</v>
      </c>
      <c r="P56" s="189">
        <f t="shared" si="38"/>
        <v>0.35231107163238939</v>
      </c>
      <c r="Q56" s="189">
        <f t="shared" si="38"/>
        <v>0.40259201367746678</v>
      </c>
      <c r="R56" s="189">
        <f>IFERROR(R53/R51,"-  ")</f>
        <v>3.8438371099379511E-2</v>
      </c>
      <c r="S56" s="189">
        <f t="shared" ref="S56:AC56" si="39">IFERROR(S53/S51,"-  ")</f>
        <v>9.9557315336022953E-2</v>
      </c>
      <c r="T56" s="189">
        <f t="shared" si="39"/>
        <v>0.16661413198544278</v>
      </c>
      <c r="U56" s="189">
        <f t="shared" si="39"/>
        <v>0.2160631753954409</v>
      </c>
      <c r="V56" s="189">
        <f t="shared" si="39"/>
        <v>0.2696032696194875</v>
      </c>
      <c r="W56" s="189">
        <f t="shared" si="39"/>
        <v>0.34582640150012561</v>
      </c>
      <c r="X56" s="189">
        <f t="shared" si="39"/>
        <v>0.40051032719445057</v>
      </c>
      <c r="Y56" s="189">
        <f t="shared" si="39"/>
        <v>0.44552390947404391</v>
      </c>
      <c r="Z56" s="189">
        <f t="shared" si="39"/>
        <v>0.51258594847211136</v>
      </c>
      <c r="AA56" s="189">
        <f t="shared" si="39"/>
        <v>0.54830415912377106</v>
      </c>
      <c r="AB56" s="189">
        <f t="shared" si="39"/>
        <v>0.60131237859976916</v>
      </c>
      <c r="AC56" s="189">
        <f t="shared" si="39"/>
        <v>0.60131237859976916</v>
      </c>
      <c r="AD56" s="190"/>
      <c r="AE56" s="141">
        <v>49</v>
      </c>
    </row>
    <row r="57" spans="1:31">
      <c r="A57" s="182" t="s">
        <v>73</v>
      </c>
      <c r="B57" s="189">
        <f>IFERROR(HLOOKUP($B$7,$F$8:$AC$75,AE57,FALSE),"-  ")</f>
        <v>0.81451348158841907</v>
      </c>
      <c r="F57" s="189">
        <f>IFERROR(F55/F51,"-  ")</f>
        <v>2.3997650379306147E-3</v>
      </c>
      <c r="G57" s="189">
        <f t="shared" ref="G57:Q57" si="40">IFERROR(G55/G51,"-  ")</f>
        <v>6.9032047011516485E-3</v>
      </c>
      <c r="H57" s="189">
        <f t="shared" si="40"/>
        <v>2.099856173286118E-2</v>
      </c>
      <c r="I57" s="189">
        <f t="shared" si="40"/>
        <v>2.9299738214686243E-2</v>
      </c>
      <c r="J57" s="189">
        <f t="shared" si="40"/>
        <v>4.5427910341912792E-2</v>
      </c>
      <c r="K57" s="189">
        <f t="shared" si="40"/>
        <v>7.4830325070659745E-2</v>
      </c>
      <c r="L57" s="189">
        <f t="shared" si="40"/>
        <v>0.12093619967955377</v>
      </c>
      <c r="M57" s="189">
        <f t="shared" si="40"/>
        <v>0.15759487190507915</v>
      </c>
      <c r="N57" s="189">
        <f t="shared" si="40"/>
        <v>0.19237334932311811</v>
      </c>
      <c r="O57" s="189">
        <f t="shared" si="40"/>
        <v>0.62768388368740813</v>
      </c>
      <c r="P57" s="189">
        <f t="shared" si="40"/>
        <v>0.72218993563217293</v>
      </c>
      <c r="Q57" s="189">
        <f t="shared" si="40"/>
        <v>0.79593908815296099</v>
      </c>
      <c r="R57" s="189">
        <f>IFERROR(R55/R51,"-  ")</f>
        <v>0.33305433472226348</v>
      </c>
      <c r="S57" s="189">
        <f t="shared" ref="S57:AC57" si="41">IFERROR(S55/S51,"-  ")</f>
        <v>0.39417327895890691</v>
      </c>
      <c r="T57" s="189">
        <f t="shared" si="41"/>
        <v>0.46182709948252249</v>
      </c>
      <c r="U57" s="189">
        <f t="shared" si="41"/>
        <v>0.5565035720030127</v>
      </c>
      <c r="V57" s="189">
        <f t="shared" si="41"/>
        <v>0.6573109542578297</v>
      </c>
      <c r="W57" s="189">
        <f t="shared" si="41"/>
        <v>0.72958129521638815</v>
      </c>
      <c r="X57" s="189">
        <f t="shared" si="41"/>
        <v>0.89054069312489725</v>
      </c>
      <c r="Y57" s="189">
        <f t="shared" si="41"/>
        <v>0.89149430352648029</v>
      </c>
      <c r="Z57" s="189">
        <f t="shared" si="41"/>
        <v>0.79997526895989779</v>
      </c>
      <c r="AA57" s="189">
        <f t="shared" si="41"/>
        <v>0.78409636735574262</v>
      </c>
      <c r="AB57" s="189">
        <f t="shared" si="41"/>
        <v>0.81451348158841907</v>
      </c>
      <c r="AC57" s="189">
        <f t="shared" si="41"/>
        <v>0.60131237859976916</v>
      </c>
      <c r="AD57" s="190"/>
      <c r="AE57" s="141">
        <v>50</v>
      </c>
    </row>
    <row r="58" spans="1:31">
      <c r="A58" s="182" t="s">
        <v>74</v>
      </c>
      <c r="B58" s="189">
        <f>IFERROR(HLOOKUP($B$7,$F$8:$AC$75,AE58,FALSE),"-  ")</f>
        <v>0.65597714029065723</v>
      </c>
      <c r="F58" s="189">
        <f>IFERROR(F53/F52,"-  ")</f>
        <v>2.8797180455167375E-2</v>
      </c>
      <c r="G58" s="189">
        <f t="shared" ref="G58:Q58" si="42">IFERROR(G53/G52,"-  ")</f>
        <v>4.1419228206909887E-2</v>
      </c>
      <c r="H58" s="189">
        <f t="shared" si="42"/>
        <v>8.3994246931444722E-2</v>
      </c>
      <c r="I58" s="189">
        <f t="shared" si="42"/>
        <v>8.7899214644058726E-2</v>
      </c>
      <c r="J58" s="189">
        <f t="shared" si="42"/>
        <v>0.1090269848205907</v>
      </c>
      <c r="K58" s="189">
        <f t="shared" si="42"/>
        <v>0.14966065014131949</v>
      </c>
      <c r="L58" s="189">
        <f t="shared" si="42"/>
        <v>0.2073191994506636</v>
      </c>
      <c r="M58" s="189">
        <f t="shared" si="42"/>
        <v>0.23639230785761869</v>
      </c>
      <c r="N58" s="189">
        <f t="shared" si="42"/>
        <v>0.25649779909749082</v>
      </c>
      <c r="O58" s="189">
        <f t="shared" si="42"/>
        <v>0.31598413910518613</v>
      </c>
      <c r="P58" s="189">
        <f t="shared" si="42"/>
        <v>0.38433935087169752</v>
      </c>
      <c r="Q58" s="189">
        <f t="shared" si="42"/>
        <v>0.40259201367746678</v>
      </c>
      <c r="R58" s="189">
        <f>IFERROR(R53/R52,"-  ")</f>
        <v>0.46126045319255415</v>
      </c>
      <c r="S58" s="189">
        <f t="shared" ref="S58:AC58" si="43">IFERROR(S53/S52,"-  ")</f>
        <v>0.59734389201613769</v>
      </c>
      <c r="T58" s="189">
        <f t="shared" si="43"/>
        <v>0.66645652794177113</v>
      </c>
      <c r="U58" s="189">
        <f t="shared" si="43"/>
        <v>0.64818952618632264</v>
      </c>
      <c r="V58" s="189">
        <f t="shared" si="43"/>
        <v>0.64704784708676999</v>
      </c>
      <c r="W58" s="189">
        <f t="shared" si="43"/>
        <v>0.69165280300025123</v>
      </c>
      <c r="X58" s="189">
        <f t="shared" si="43"/>
        <v>0.68658913233334384</v>
      </c>
      <c r="Y58" s="189">
        <f t="shared" si="43"/>
        <v>0.66828586421106584</v>
      </c>
      <c r="Z58" s="189">
        <f t="shared" si="43"/>
        <v>0.68344793129614845</v>
      </c>
      <c r="AA58" s="189">
        <f t="shared" si="43"/>
        <v>0.65796499094852523</v>
      </c>
      <c r="AB58" s="189">
        <f t="shared" si="43"/>
        <v>0.65597714029065723</v>
      </c>
      <c r="AC58" s="189">
        <f t="shared" si="43"/>
        <v>0.60131237859976916</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25127466</v>
      </c>
      <c r="F60" s="217">
        <f>SUM($F$4:$I$4)</f>
        <v>25127466</v>
      </c>
      <c r="G60" s="217">
        <f t="shared" ref="G60:AC60" si="44">SUM($F$4:$I$4)</f>
        <v>25127466</v>
      </c>
      <c r="H60" s="217">
        <f t="shared" si="44"/>
        <v>25127466</v>
      </c>
      <c r="I60" s="217">
        <f t="shared" si="44"/>
        <v>25127466</v>
      </c>
      <c r="J60" s="217">
        <f t="shared" si="44"/>
        <v>25127466</v>
      </c>
      <c r="K60" s="217">
        <f t="shared" si="44"/>
        <v>25127466</v>
      </c>
      <c r="L60" s="217">
        <f t="shared" si="44"/>
        <v>25127466</v>
      </c>
      <c r="M60" s="217">
        <f t="shared" si="44"/>
        <v>25127466</v>
      </c>
      <c r="N60" s="217">
        <f t="shared" si="44"/>
        <v>25127466</v>
      </c>
      <c r="O60" s="217">
        <f t="shared" si="44"/>
        <v>25127466</v>
      </c>
      <c r="P60" s="217">
        <f t="shared" si="44"/>
        <v>25127466</v>
      </c>
      <c r="Q60" s="217">
        <f t="shared" si="44"/>
        <v>25127466</v>
      </c>
      <c r="R60" s="217">
        <f t="shared" si="44"/>
        <v>25127466</v>
      </c>
      <c r="S60" s="217">
        <f t="shared" si="44"/>
        <v>25127466</v>
      </c>
      <c r="T60" s="217">
        <f t="shared" si="44"/>
        <v>25127466</v>
      </c>
      <c r="U60" s="217">
        <f t="shared" si="44"/>
        <v>25127466</v>
      </c>
      <c r="V60" s="217">
        <f t="shared" si="44"/>
        <v>25127466</v>
      </c>
      <c r="W60" s="217">
        <f t="shared" si="44"/>
        <v>25127466</v>
      </c>
      <c r="X60" s="217">
        <f t="shared" si="44"/>
        <v>25127466</v>
      </c>
      <c r="Y60" s="217">
        <f t="shared" si="44"/>
        <v>25127466</v>
      </c>
      <c r="Z60" s="217">
        <f t="shared" si="44"/>
        <v>25127466</v>
      </c>
      <c r="AA60" s="217">
        <f t="shared" si="44"/>
        <v>25127466</v>
      </c>
      <c r="AB60" s="217">
        <f>SUM($F$4:$I$4)</f>
        <v>25127466</v>
      </c>
      <c r="AC60" s="217">
        <f t="shared" si="44"/>
        <v>25127466</v>
      </c>
      <c r="AD60" s="190"/>
      <c r="AE60" s="141">
        <v>53</v>
      </c>
    </row>
    <row r="61" spans="1:31">
      <c r="A61" s="182" t="s">
        <v>58</v>
      </c>
      <c r="B61" s="206">
        <f>HLOOKUP($B$7,$F$8:$AC$75,AE61,FALSE)</f>
        <v>7572254.2399999993</v>
      </c>
      <c r="F61" s="218">
        <f>F53</f>
        <v>15075</v>
      </c>
      <c r="G61" s="218">
        <f t="shared" ref="G61:Q61" si="45">G53</f>
        <v>43365</v>
      </c>
      <c r="H61" s="218">
        <f t="shared" si="45"/>
        <v>131910.13</v>
      </c>
      <c r="I61" s="218">
        <f t="shared" si="45"/>
        <v>184057</v>
      </c>
      <c r="J61" s="218">
        <f t="shared" si="45"/>
        <v>285372</v>
      </c>
      <c r="K61" s="218">
        <f t="shared" si="45"/>
        <v>470074</v>
      </c>
      <c r="L61" s="218">
        <f t="shared" si="45"/>
        <v>759704.88</v>
      </c>
      <c r="M61" s="218">
        <f t="shared" si="45"/>
        <v>989989.71</v>
      </c>
      <c r="N61" s="218">
        <f t="shared" si="45"/>
        <v>1208463.4100456694</v>
      </c>
      <c r="O61" s="218">
        <f t="shared" si="45"/>
        <v>1654141.4200000002</v>
      </c>
      <c r="P61" s="218">
        <f t="shared" si="45"/>
        <v>2213170.59</v>
      </c>
      <c r="Q61" s="218">
        <f t="shared" si="45"/>
        <v>2529028.6799999997</v>
      </c>
      <c r="R61" s="218">
        <f>R53+Q61</f>
        <v>2851412.4899999998</v>
      </c>
      <c r="S61" s="218">
        <f>S40+R61</f>
        <v>3364018.9699999997</v>
      </c>
      <c r="T61" s="218">
        <f t="shared" ref="T61:AC61" si="46">T40+S61</f>
        <v>3926426.57</v>
      </c>
      <c r="U61" s="218">
        <f t="shared" si="46"/>
        <v>4341157.2299999995</v>
      </c>
      <c r="V61" s="218">
        <f t="shared" si="46"/>
        <v>4790199.6599999992</v>
      </c>
      <c r="W61" s="218">
        <f t="shared" si="46"/>
        <v>5429485.4299999988</v>
      </c>
      <c r="X61" s="218">
        <f t="shared" si="46"/>
        <v>5888121.209999999</v>
      </c>
      <c r="Y61" s="218">
        <f t="shared" si="46"/>
        <v>6265651.5199999986</v>
      </c>
      <c r="Z61" s="218">
        <f t="shared" si="46"/>
        <v>6828102.919999999</v>
      </c>
      <c r="AA61" s="218">
        <f t="shared" si="46"/>
        <v>7127672.6599999992</v>
      </c>
      <c r="AB61" s="218">
        <f t="shared" si="46"/>
        <v>7572254.2399999993</v>
      </c>
      <c r="AC61" s="218">
        <f t="shared" si="46"/>
        <v>7572254.2399999993</v>
      </c>
      <c r="AD61" s="190"/>
      <c r="AE61" s="141">
        <v>54</v>
      </c>
    </row>
    <row r="62" spans="1:31">
      <c r="A62" s="213" t="s">
        <v>57</v>
      </c>
      <c r="B62" s="219">
        <f>HLOOKUP($B$7,$F$8:$AC$75,AE62,FALSE)</f>
        <v>9360378.5</v>
      </c>
      <c r="F62" s="203">
        <f>F61+F54</f>
        <v>15075</v>
      </c>
      <c r="G62" s="203">
        <f>G61+G54</f>
        <v>43365</v>
      </c>
      <c r="H62" s="203">
        <f t="shared" ref="H62:Q62" si="47">H61+H54</f>
        <v>131910.13</v>
      </c>
      <c r="I62" s="203">
        <f t="shared" si="47"/>
        <v>184057</v>
      </c>
      <c r="J62" s="203">
        <f t="shared" si="47"/>
        <v>285372</v>
      </c>
      <c r="K62" s="203">
        <f t="shared" si="47"/>
        <v>470074</v>
      </c>
      <c r="L62" s="203">
        <f t="shared" si="47"/>
        <v>759704.88</v>
      </c>
      <c r="M62" s="203">
        <f t="shared" si="47"/>
        <v>989989.71</v>
      </c>
      <c r="N62" s="203">
        <f t="shared" si="47"/>
        <v>1208463.4100456694</v>
      </c>
      <c r="O62" s="203">
        <f t="shared" si="47"/>
        <v>3943025.42</v>
      </c>
      <c r="P62" s="203">
        <f t="shared" si="47"/>
        <v>4536699.68</v>
      </c>
      <c r="Q62" s="203">
        <f t="shared" si="47"/>
        <v>4999981.9000000004</v>
      </c>
      <c r="R62" s="203">
        <f>R61+R54</f>
        <v>5322365.71</v>
      </c>
      <c r="S62" s="203">
        <f>S61+S54</f>
        <v>5834972.1899999995</v>
      </c>
      <c r="T62" s="203">
        <f t="shared" ref="T62:AC62" si="48">T61+T54</f>
        <v>6402386.8799999999</v>
      </c>
      <c r="U62" s="203">
        <f t="shared" si="48"/>
        <v>7196441.3899999997</v>
      </c>
      <c r="V62" s="203">
        <f t="shared" si="48"/>
        <v>8041916.0299999993</v>
      </c>
      <c r="W62" s="203">
        <f t="shared" si="48"/>
        <v>8648049.6199999992</v>
      </c>
      <c r="X62" s="203">
        <f t="shared" si="48"/>
        <v>9998021.0799999982</v>
      </c>
      <c r="Y62" s="203">
        <f t="shared" si="48"/>
        <v>10006019.039999999</v>
      </c>
      <c r="Z62" s="203">
        <f t="shared" si="48"/>
        <v>9238446.0599999987</v>
      </c>
      <c r="AA62" s="203">
        <f t="shared" si="48"/>
        <v>9105269.2199999988</v>
      </c>
      <c r="AB62" s="203">
        <f t="shared" si="48"/>
        <v>9360378.5</v>
      </c>
      <c r="AC62" s="203">
        <f t="shared" si="48"/>
        <v>7572254.2399999993</v>
      </c>
      <c r="AD62" s="190"/>
      <c r="AE62" s="141">
        <v>55</v>
      </c>
    </row>
    <row r="63" spans="1:31">
      <c r="A63" s="182" t="s">
        <v>53</v>
      </c>
      <c r="B63" s="189">
        <f>IFERROR(HLOOKUP($B$7,$F$8:$AC$75,AE63,FALSE),"-  ")</f>
        <v>0.30135367569495464</v>
      </c>
      <c r="F63" s="189">
        <f>IFERROR(F61/F60,"-  ")</f>
        <v>5.9994111622715951E-4</v>
      </c>
      <c r="G63" s="189">
        <f t="shared" ref="G63:Q63" si="49">IFERROR(G61/G60,"-  ")</f>
        <v>1.7258007631967345E-3</v>
      </c>
      <c r="H63" s="189">
        <f t="shared" si="49"/>
        <v>5.2496391796928513E-3</v>
      </c>
      <c r="I63" s="189">
        <f t="shared" si="49"/>
        <v>7.3249328046051283E-3</v>
      </c>
      <c r="J63" s="189">
        <f t="shared" si="49"/>
        <v>1.1356974873630313E-2</v>
      </c>
      <c r="K63" s="189">
        <f t="shared" si="49"/>
        <v>1.8707576800621281E-2</v>
      </c>
      <c r="L63" s="189">
        <f t="shared" si="49"/>
        <v>3.0234042700525394E-2</v>
      </c>
      <c r="M63" s="189">
        <f t="shared" si="49"/>
        <v>3.9398708568544077E-2</v>
      </c>
      <c r="N63" s="189">
        <f t="shared" si="49"/>
        <v>4.809332584693058E-2</v>
      </c>
      <c r="O63" s="189">
        <f t="shared" si="49"/>
        <v>6.5830013261185996E-2</v>
      </c>
      <c r="P63" s="189">
        <f t="shared" si="49"/>
        <v>8.8077746876664753E-2</v>
      </c>
      <c r="Q63" s="189">
        <f t="shared" si="49"/>
        <v>0.10064797938638141</v>
      </c>
      <c r="R63" s="189">
        <f>IFERROR(R61/R60,"-  ")</f>
        <v>0.11347791655553328</v>
      </c>
      <c r="S63" s="189">
        <f t="shared" ref="S63:AC63" si="50">IFERROR(S61/S60,"-  ")</f>
        <v>0.13387816224684176</v>
      </c>
      <c r="T63" s="189">
        <f t="shared" si="50"/>
        <v>0.15626034754161044</v>
      </c>
      <c r="U63" s="189">
        <f t="shared" si="50"/>
        <v>0.17276542051633856</v>
      </c>
      <c r="V63" s="189">
        <f t="shared" si="50"/>
        <v>0.19063600205448489</v>
      </c>
      <c r="W63" s="189">
        <f t="shared" si="50"/>
        <v>0.21607771472061682</v>
      </c>
      <c r="X63" s="189">
        <f t="shared" si="50"/>
        <v>0.23433008366223634</v>
      </c>
      <c r="Y63" s="189">
        <f t="shared" si="50"/>
        <v>0.24935469099828844</v>
      </c>
      <c r="Z63" s="189">
        <f t="shared" si="50"/>
        <v>0.27173861940555405</v>
      </c>
      <c r="AA63" s="189">
        <f t="shared" si="50"/>
        <v>0.28366062300114142</v>
      </c>
      <c r="AB63" s="189">
        <f t="shared" si="50"/>
        <v>0.30135367569495464</v>
      </c>
      <c r="AC63" s="189">
        <f t="shared" si="50"/>
        <v>0.30135367569495464</v>
      </c>
      <c r="AD63" s="190"/>
      <c r="AE63" s="141">
        <v>56</v>
      </c>
    </row>
    <row r="64" spans="1:31">
      <c r="A64" s="182" t="s">
        <v>54</v>
      </c>
      <c r="B64" s="189">
        <f>IFERROR(HLOOKUP($B$7,$F$8:$AC$75,AE64,FALSE),"-  ")</f>
        <v>0.37251581596011313</v>
      </c>
      <c r="F64" s="189">
        <f>IFERROR(F62/F60,"-  ")</f>
        <v>5.9994111622715951E-4</v>
      </c>
      <c r="G64" s="189">
        <f t="shared" ref="G64:Q64" si="51">IFERROR(G62/G60,"-  ")</f>
        <v>1.7258007631967345E-3</v>
      </c>
      <c r="H64" s="189">
        <f t="shared" si="51"/>
        <v>5.2496391796928513E-3</v>
      </c>
      <c r="I64" s="189">
        <f t="shared" si="51"/>
        <v>7.3249328046051283E-3</v>
      </c>
      <c r="J64" s="189">
        <f t="shared" si="51"/>
        <v>1.1356974873630313E-2</v>
      </c>
      <c r="K64" s="189">
        <f t="shared" si="51"/>
        <v>1.8707576800621281E-2</v>
      </c>
      <c r="L64" s="189">
        <f t="shared" si="51"/>
        <v>3.0234042700525394E-2</v>
      </c>
      <c r="M64" s="189">
        <f t="shared" si="51"/>
        <v>3.9398708568544077E-2</v>
      </c>
      <c r="N64" s="189">
        <f t="shared" si="51"/>
        <v>4.809332584693058E-2</v>
      </c>
      <c r="O64" s="189">
        <f t="shared" si="51"/>
        <v>0.15692093345186497</v>
      </c>
      <c r="P64" s="189">
        <f t="shared" si="51"/>
        <v>0.18054744079645754</v>
      </c>
      <c r="Q64" s="189">
        <f t="shared" si="51"/>
        <v>0.1989847245241522</v>
      </c>
      <c r="R64" s="189">
        <f>IFERROR(R62/R60,"-  ")</f>
        <v>0.21181466169330404</v>
      </c>
      <c r="S64" s="189">
        <f t="shared" ref="S64:AC64" si="52">IFERROR(S62/S60,"-  ")</f>
        <v>0.23221490738461251</v>
      </c>
      <c r="T64" s="189">
        <f t="shared" si="52"/>
        <v>0.25479636028559344</v>
      </c>
      <c r="U64" s="189">
        <f t="shared" si="52"/>
        <v>0.28639741826732545</v>
      </c>
      <c r="V64" s="189">
        <f t="shared" si="52"/>
        <v>0.3200448477375315</v>
      </c>
      <c r="W64" s="189">
        <f t="shared" si="52"/>
        <v>0.34416720014664426</v>
      </c>
      <c r="X64" s="189">
        <f t="shared" si="52"/>
        <v>0.39789213444761989</v>
      </c>
      <c r="Y64" s="189">
        <f t="shared" si="52"/>
        <v>0.39821042997332079</v>
      </c>
      <c r="Z64" s="189">
        <f t="shared" si="52"/>
        <v>0.36766325979706821</v>
      </c>
      <c r="AA64" s="189">
        <f t="shared" si="52"/>
        <v>0.36236320924680582</v>
      </c>
      <c r="AB64" s="189">
        <f t="shared" si="52"/>
        <v>0.37251581596011313</v>
      </c>
      <c r="AC64" s="189">
        <f t="shared" si="52"/>
        <v>0.30135367569495464</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100</v>
      </c>
      <c r="E71" s="175" t="s">
        <v>111</v>
      </c>
      <c r="F71" s="176">
        <v>0</v>
      </c>
      <c r="G71" s="176">
        <v>0</v>
      </c>
      <c r="H71" s="176">
        <v>0</v>
      </c>
      <c r="I71" s="176">
        <v>14</v>
      </c>
      <c r="J71" s="176">
        <v>27</v>
      </c>
      <c r="K71" s="176">
        <v>32</v>
      </c>
      <c r="L71" s="176">
        <v>36</v>
      </c>
      <c r="M71" s="176">
        <v>39</v>
      </c>
      <c r="N71" s="176">
        <v>43</v>
      </c>
      <c r="O71" s="176">
        <v>49</v>
      </c>
      <c r="P71" s="176">
        <v>49</v>
      </c>
      <c r="Q71" s="176">
        <v>49</v>
      </c>
      <c r="R71" s="235">
        <v>49</v>
      </c>
      <c r="S71" s="235">
        <v>71</v>
      </c>
      <c r="T71" s="235">
        <v>84</v>
      </c>
      <c r="U71" s="235">
        <v>91</v>
      </c>
      <c r="V71" s="235">
        <v>99</v>
      </c>
      <c r="W71" s="235">
        <v>99</v>
      </c>
      <c r="X71" s="235">
        <v>99</v>
      </c>
      <c r="Y71" s="235">
        <v>99</v>
      </c>
      <c r="Z71" s="235">
        <v>100</v>
      </c>
      <c r="AA71" s="235">
        <v>100</v>
      </c>
      <c r="AB71" s="235">
        <v>100</v>
      </c>
      <c r="AC71" s="235"/>
      <c r="AD71" s="172"/>
      <c r="AE71" s="141">
        <v>64</v>
      </c>
    </row>
    <row r="72" spans="1:31">
      <c r="A72" s="173" t="s">
        <v>32</v>
      </c>
      <c r="B72" s="174">
        <f>HLOOKUP($B$7,$F$8:$AC$75,AE72,FALSE)</f>
        <v>92</v>
      </c>
      <c r="E72" s="175" t="s">
        <v>111</v>
      </c>
      <c r="F72" s="176">
        <v>0</v>
      </c>
      <c r="G72" s="176">
        <v>0</v>
      </c>
      <c r="H72" s="176">
        <v>0</v>
      </c>
      <c r="I72" s="176">
        <v>14</v>
      </c>
      <c r="J72" s="176">
        <v>27</v>
      </c>
      <c r="K72" s="176">
        <v>32</v>
      </c>
      <c r="L72" s="176">
        <v>36</v>
      </c>
      <c r="M72" s="176">
        <v>39</v>
      </c>
      <c r="N72" s="176">
        <v>43</v>
      </c>
      <c r="O72" s="176">
        <v>45</v>
      </c>
      <c r="P72" s="176">
        <v>45</v>
      </c>
      <c r="Q72" s="176">
        <v>45</v>
      </c>
      <c r="R72" s="235">
        <v>45</v>
      </c>
      <c r="S72" s="235">
        <v>65</v>
      </c>
      <c r="T72" s="235">
        <v>78</v>
      </c>
      <c r="U72" s="235">
        <v>85</v>
      </c>
      <c r="V72" s="235">
        <v>92</v>
      </c>
      <c r="W72" s="235">
        <v>92</v>
      </c>
      <c r="X72" s="235">
        <v>92</v>
      </c>
      <c r="Y72" s="235">
        <v>92</v>
      </c>
      <c r="Z72" s="235">
        <v>92</v>
      </c>
      <c r="AA72" s="235">
        <v>92</v>
      </c>
      <c r="AB72" s="235">
        <v>92</v>
      </c>
      <c r="AC72" s="235"/>
      <c r="AD72" s="172"/>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2"/>
      <c r="AE73" s="141">
        <v>66</v>
      </c>
    </row>
    <row r="74" spans="1:31" s="141" customFormat="1">
      <c r="A74" s="173" t="s">
        <v>109</v>
      </c>
      <c r="B74" s="174">
        <f>HLOOKUP($B$7,$F$8:$AC$75,AE74,FALSE)</f>
        <v>0</v>
      </c>
      <c r="C74" s="222"/>
      <c r="E74" s="175" t="s">
        <v>28</v>
      </c>
      <c r="F74" s="223"/>
      <c r="G74" s="223"/>
      <c r="H74" s="224">
        <v>56088</v>
      </c>
      <c r="I74" s="223">
        <f>H74</f>
        <v>56088</v>
      </c>
      <c r="J74" s="223">
        <f>H74</f>
        <v>56088</v>
      </c>
      <c r="K74" s="224">
        <v>56088</v>
      </c>
      <c r="L74" s="223">
        <f>K74</f>
        <v>56088</v>
      </c>
      <c r="M74" s="223">
        <f>K74</f>
        <v>56088</v>
      </c>
      <c r="N74" s="224">
        <v>56088</v>
      </c>
      <c r="O74" s="223">
        <f>N74</f>
        <v>56088</v>
      </c>
      <c r="P74" s="223">
        <f>N74</f>
        <v>56088</v>
      </c>
      <c r="Q74" s="224">
        <v>13375</v>
      </c>
      <c r="R74" s="223">
        <f>Q74</f>
        <v>13375</v>
      </c>
      <c r="S74" s="223">
        <f>Q74</f>
        <v>13375</v>
      </c>
      <c r="T74" s="289">
        <v>65000</v>
      </c>
      <c r="U74" s="223">
        <f>T74</f>
        <v>65000</v>
      </c>
      <c r="V74" s="223">
        <f>T74</f>
        <v>65000</v>
      </c>
      <c r="W74" s="238"/>
      <c r="X74" s="223">
        <f>W74</f>
        <v>0</v>
      </c>
      <c r="Y74" s="223">
        <f>W74</f>
        <v>0</v>
      </c>
      <c r="Z74" s="238"/>
      <c r="AA74" s="223">
        <f>Z74</f>
        <v>0</v>
      </c>
      <c r="AB74" s="223">
        <f>Z74</f>
        <v>0</v>
      </c>
      <c r="AC74" s="238"/>
      <c r="AD74" s="172"/>
      <c r="AE74" s="141">
        <v>67</v>
      </c>
    </row>
    <row r="75" spans="1:31" s="141" customFormat="1" ht="15" customHeight="1">
      <c r="A75" s="173" t="s">
        <v>110</v>
      </c>
      <c r="B75" s="174">
        <f>HLOOKUP($B$7,$F$8:$AC$75,AE75,FALSE)</f>
        <v>0</v>
      </c>
      <c r="C75" s="222"/>
      <c r="D75" s="222"/>
      <c r="E75" s="175" t="s">
        <v>28</v>
      </c>
      <c r="F75" s="223"/>
      <c r="G75" s="223"/>
      <c r="H75" s="224">
        <v>15066</v>
      </c>
      <c r="I75" s="223">
        <f>H75</f>
        <v>15066</v>
      </c>
      <c r="J75" s="223">
        <f>H75</f>
        <v>15066</v>
      </c>
      <c r="K75" s="224">
        <v>15066</v>
      </c>
      <c r="L75" s="223">
        <f>K75</f>
        <v>15066</v>
      </c>
      <c r="M75" s="223">
        <f>K75</f>
        <v>15066</v>
      </c>
      <c r="N75" s="224">
        <v>15066</v>
      </c>
      <c r="O75" s="223">
        <f>N75</f>
        <v>15066</v>
      </c>
      <c r="P75" s="223">
        <f>N75</f>
        <v>15066</v>
      </c>
      <c r="Q75" s="224">
        <v>38748</v>
      </c>
      <c r="R75" s="223">
        <f>Q75</f>
        <v>38748</v>
      </c>
      <c r="S75" s="223">
        <f>Q75</f>
        <v>38748</v>
      </c>
      <c r="T75" s="238">
        <v>310293</v>
      </c>
      <c r="U75" s="223">
        <f>T75</f>
        <v>310293</v>
      </c>
      <c r="V75" s="223">
        <f>T75</f>
        <v>310293</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0" s="141" customFormat="1">
      <c r="A81" s="228">
        <f>VLOOKUP(B7,E88:T111,6,FALSE)</f>
        <v>0</v>
      </c>
      <c r="B81" s="230"/>
      <c r="C81" s="222"/>
      <c r="AD81" s="225"/>
    </row>
    <row r="82" spans="1:30" s="141" customFormat="1">
      <c r="A82" s="167" t="s">
        <v>37</v>
      </c>
      <c r="B82" s="160"/>
      <c r="C82" s="222"/>
      <c r="AD82" s="225"/>
    </row>
    <row r="83" spans="1:30" s="141" customFormat="1" ht="15" customHeight="1">
      <c r="A83" s="228">
        <f>VLOOKUP(B7,E88:T111,10,FALSE)</f>
        <v>0</v>
      </c>
      <c r="B83" s="231"/>
      <c r="C83" s="222"/>
      <c r="AD83" s="225"/>
    </row>
    <row r="84" spans="1:30">
      <c r="A84" s="167" t="s">
        <v>49</v>
      </c>
    </row>
    <row r="85" spans="1:30">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0">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0">
      <c r="A87" s="229"/>
      <c r="D87" s="222"/>
      <c r="E87" s="139"/>
      <c r="F87" s="326" t="s">
        <v>26</v>
      </c>
      <c r="G87" s="326"/>
      <c r="H87" s="326"/>
      <c r="I87" s="326"/>
      <c r="J87" s="326" t="s">
        <v>100</v>
      </c>
      <c r="K87" s="326"/>
      <c r="L87" s="326"/>
      <c r="M87" s="326"/>
      <c r="N87" s="326" t="s">
        <v>34</v>
      </c>
      <c r="O87" s="326"/>
      <c r="P87" s="326"/>
      <c r="Q87" s="326"/>
      <c r="R87" s="326" t="s">
        <v>49</v>
      </c>
      <c r="S87" s="326"/>
      <c r="T87" s="326"/>
      <c r="U87" s="233"/>
      <c r="V87" s="233"/>
      <c r="W87" s="233"/>
      <c r="X87" s="233"/>
      <c r="Y87" s="233"/>
      <c r="Z87" s="233"/>
      <c r="AA87" s="233"/>
      <c r="AB87" s="233"/>
      <c r="AC87" s="233"/>
    </row>
    <row r="88" spans="1:30">
      <c r="D88" s="222"/>
      <c r="E88" s="162">
        <v>40909</v>
      </c>
      <c r="F88" s="327"/>
      <c r="G88" s="327"/>
      <c r="H88" s="327"/>
      <c r="I88" s="327"/>
      <c r="J88" s="327"/>
      <c r="K88" s="327"/>
      <c r="L88" s="327"/>
      <c r="M88" s="327"/>
      <c r="N88" s="327" t="s">
        <v>172</v>
      </c>
      <c r="O88" s="327"/>
      <c r="P88" s="327"/>
      <c r="Q88" s="327"/>
      <c r="R88" s="328"/>
      <c r="S88" s="328"/>
      <c r="T88" s="328"/>
      <c r="AD88" s="139"/>
    </row>
    <row r="89" spans="1:30">
      <c r="D89" s="222"/>
      <c r="E89" s="162">
        <v>40940</v>
      </c>
      <c r="F89" s="327"/>
      <c r="G89" s="327"/>
      <c r="H89" s="327"/>
      <c r="I89" s="327"/>
      <c r="J89" s="327"/>
      <c r="K89" s="327"/>
      <c r="L89" s="327"/>
      <c r="M89" s="327"/>
      <c r="N89" s="327" t="s">
        <v>172</v>
      </c>
      <c r="O89" s="327"/>
      <c r="P89" s="327"/>
      <c r="Q89" s="327"/>
      <c r="R89" s="328"/>
      <c r="S89" s="328"/>
      <c r="T89" s="328"/>
      <c r="AD89" s="139"/>
    </row>
    <row r="90" spans="1:30">
      <c r="D90" s="222"/>
      <c r="E90" s="162">
        <v>40969</v>
      </c>
      <c r="F90" s="327"/>
      <c r="G90" s="327"/>
      <c r="H90" s="327"/>
      <c r="I90" s="327"/>
      <c r="J90" s="327"/>
      <c r="K90" s="327"/>
      <c r="L90" s="327"/>
      <c r="M90" s="327"/>
      <c r="N90" s="327" t="s">
        <v>173</v>
      </c>
      <c r="O90" s="327"/>
      <c r="P90" s="327"/>
      <c r="Q90" s="327"/>
      <c r="R90" s="328"/>
      <c r="S90" s="328"/>
      <c r="T90" s="328"/>
      <c r="AD90" s="139"/>
    </row>
    <row r="91" spans="1:30">
      <c r="D91" s="222"/>
      <c r="E91" s="162">
        <v>41000</v>
      </c>
      <c r="F91" s="327"/>
      <c r="G91" s="327"/>
      <c r="H91" s="327"/>
      <c r="I91" s="327"/>
      <c r="J91" s="327"/>
      <c r="K91" s="327"/>
      <c r="L91" s="327"/>
      <c r="M91" s="327"/>
      <c r="N91" s="327"/>
      <c r="O91" s="327"/>
      <c r="P91" s="327"/>
      <c r="Q91" s="327"/>
      <c r="R91" s="328"/>
      <c r="S91" s="328"/>
      <c r="T91" s="328"/>
      <c r="AD91" s="139"/>
    </row>
    <row r="92" spans="1:30">
      <c r="D92" s="222"/>
      <c r="E92" s="162">
        <v>41030</v>
      </c>
      <c r="F92" s="327"/>
      <c r="G92" s="327"/>
      <c r="H92" s="327"/>
      <c r="I92" s="327"/>
      <c r="J92" s="327"/>
      <c r="K92" s="327"/>
      <c r="L92" s="327"/>
      <c r="M92" s="327"/>
      <c r="N92" s="327"/>
      <c r="O92" s="327"/>
      <c r="P92" s="327"/>
      <c r="Q92" s="327"/>
      <c r="R92" s="328"/>
      <c r="S92" s="328"/>
      <c r="T92" s="328"/>
      <c r="AD92" s="139"/>
    </row>
    <row r="93" spans="1:30">
      <c r="D93" s="222"/>
      <c r="E93" s="162">
        <v>41061</v>
      </c>
      <c r="F93" s="327"/>
      <c r="G93" s="327"/>
      <c r="H93" s="327"/>
      <c r="I93" s="327"/>
      <c r="J93" s="327"/>
      <c r="K93" s="327"/>
      <c r="L93" s="327"/>
      <c r="M93" s="327"/>
      <c r="N93" s="327" t="s">
        <v>244</v>
      </c>
      <c r="O93" s="327"/>
      <c r="P93" s="327"/>
      <c r="Q93" s="327"/>
      <c r="R93" s="328"/>
      <c r="S93" s="328"/>
      <c r="T93" s="328"/>
      <c r="AD93" s="139"/>
    </row>
    <row r="94" spans="1:30">
      <c r="D94" s="222"/>
      <c r="E94" s="162">
        <v>41091</v>
      </c>
      <c r="F94" s="327"/>
      <c r="G94" s="327"/>
      <c r="H94" s="327"/>
      <c r="I94" s="327"/>
      <c r="J94" s="327"/>
      <c r="K94" s="327"/>
      <c r="L94" s="327"/>
      <c r="M94" s="327"/>
      <c r="N94" s="327"/>
      <c r="O94" s="327"/>
      <c r="P94" s="327"/>
      <c r="Q94" s="327"/>
      <c r="R94" s="328"/>
      <c r="S94" s="328"/>
      <c r="T94" s="328"/>
      <c r="AD94" s="139"/>
    </row>
    <row r="95" spans="1:30">
      <c r="D95" s="222"/>
      <c r="E95" s="162">
        <v>41122</v>
      </c>
      <c r="F95" s="327"/>
      <c r="G95" s="327"/>
      <c r="H95" s="327"/>
      <c r="I95" s="327"/>
      <c r="J95" s="327"/>
      <c r="K95" s="327"/>
      <c r="L95" s="327"/>
      <c r="M95" s="327"/>
      <c r="N95" s="327"/>
      <c r="O95" s="327"/>
      <c r="P95" s="327"/>
      <c r="Q95" s="327"/>
      <c r="R95" s="328"/>
      <c r="S95" s="328"/>
      <c r="T95" s="328"/>
      <c r="AD95" s="139"/>
    </row>
    <row r="96" spans="1:30">
      <c r="D96" s="234"/>
      <c r="E96" s="162">
        <v>41153</v>
      </c>
      <c r="F96" s="327"/>
      <c r="G96" s="327"/>
      <c r="H96" s="327"/>
      <c r="I96" s="327"/>
      <c r="J96" s="327"/>
      <c r="K96" s="327"/>
      <c r="L96" s="327"/>
      <c r="M96" s="327"/>
      <c r="N96" s="327"/>
      <c r="O96" s="327"/>
      <c r="P96" s="327"/>
      <c r="Q96" s="327"/>
      <c r="R96" s="328"/>
      <c r="S96" s="328"/>
      <c r="T96" s="328"/>
      <c r="AD96" s="139"/>
    </row>
    <row r="97" spans="4:30">
      <c r="D97" s="234"/>
      <c r="E97" s="162">
        <v>41183</v>
      </c>
      <c r="F97" s="327" t="s">
        <v>168</v>
      </c>
      <c r="G97" s="327"/>
      <c r="H97" s="327"/>
      <c r="I97" s="327"/>
      <c r="J97" s="327"/>
      <c r="K97" s="327"/>
      <c r="L97" s="327"/>
      <c r="M97" s="327"/>
      <c r="N97" s="327"/>
      <c r="O97" s="327"/>
      <c r="P97" s="327"/>
      <c r="Q97" s="327"/>
      <c r="R97" s="328"/>
      <c r="S97" s="328"/>
      <c r="T97" s="328"/>
      <c r="AD97" s="139"/>
    </row>
    <row r="98" spans="4:30" ht="115.5">
      <c r="D98" s="234"/>
      <c r="E98" s="162">
        <v>41214</v>
      </c>
      <c r="F98" s="240" t="s">
        <v>140</v>
      </c>
      <c r="G98" s="240"/>
      <c r="H98" s="240"/>
      <c r="I98" s="240"/>
      <c r="J98" s="327"/>
      <c r="K98" s="327"/>
      <c r="L98" s="327"/>
      <c r="M98" s="327"/>
      <c r="N98" s="327"/>
      <c r="O98" s="327"/>
      <c r="P98" s="327"/>
      <c r="Q98" s="327"/>
      <c r="R98" s="328"/>
      <c r="S98" s="328"/>
      <c r="T98" s="328"/>
      <c r="AD98" s="139"/>
    </row>
    <row r="99" spans="4:30">
      <c r="D99" s="234"/>
      <c r="E99" s="162">
        <v>41244</v>
      </c>
      <c r="F99" s="327" t="s">
        <v>142</v>
      </c>
      <c r="G99" s="327"/>
      <c r="H99" s="327"/>
      <c r="I99" s="327"/>
      <c r="J99" s="327"/>
      <c r="K99" s="327"/>
      <c r="L99" s="327"/>
      <c r="M99" s="327"/>
      <c r="N99" s="327"/>
      <c r="O99" s="327"/>
      <c r="P99" s="327"/>
      <c r="Q99" s="327"/>
      <c r="R99" s="328"/>
      <c r="S99" s="328"/>
      <c r="T99" s="328"/>
      <c r="AD99" s="139"/>
    </row>
    <row r="100" spans="4:30">
      <c r="E100" s="162">
        <v>41275</v>
      </c>
      <c r="F100" s="327"/>
      <c r="G100" s="327"/>
      <c r="H100" s="327"/>
      <c r="I100" s="327"/>
      <c r="J100" s="327"/>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t="s">
        <v>229</v>
      </c>
      <c r="S101" s="328"/>
      <c r="T101" s="328"/>
      <c r="AD101" s="139"/>
    </row>
    <row r="102" spans="4:30">
      <c r="E102" s="162">
        <v>41334</v>
      </c>
      <c r="F102" s="327"/>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t="s">
        <v>253</v>
      </c>
      <c r="S104" s="328"/>
      <c r="T104" s="328"/>
      <c r="AD104" s="139"/>
    </row>
    <row r="105" spans="4:30">
      <c r="E105" s="162">
        <v>41426</v>
      </c>
      <c r="F105" s="327"/>
      <c r="G105" s="327"/>
      <c r="H105" s="327"/>
      <c r="I105" s="327"/>
      <c r="J105" s="327"/>
      <c r="K105" s="327"/>
      <c r="L105" s="327"/>
      <c r="M105" s="327"/>
      <c r="N105" s="327"/>
      <c r="O105" s="327"/>
      <c r="P105" s="327"/>
      <c r="Q105" s="327"/>
      <c r="R105" s="328" t="s">
        <v>254</v>
      </c>
      <c r="S105" s="328"/>
      <c r="T105" s="328"/>
      <c r="AD105" s="139"/>
    </row>
    <row r="106" spans="4:30">
      <c r="E106" s="162">
        <v>41456</v>
      </c>
      <c r="F106" s="327" t="s">
        <v>252</v>
      </c>
      <c r="G106" s="327"/>
      <c r="H106" s="327"/>
      <c r="I106" s="327"/>
      <c r="J106" s="327"/>
      <c r="K106" s="327"/>
      <c r="L106" s="327"/>
      <c r="M106" s="327"/>
      <c r="N106" s="327"/>
      <c r="O106" s="327"/>
      <c r="P106" s="327"/>
      <c r="Q106" s="327"/>
      <c r="R106" s="328"/>
      <c r="S106" s="328"/>
      <c r="T106" s="328"/>
      <c r="AD106" s="139"/>
    </row>
    <row r="107" spans="4:30">
      <c r="E107" s="162">
        <v>41487</v>
      </c>
      <c r="F107" s="327" t="s">
        <v>259</v>
      </c>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row r="112" spans="4:30">
      <c r="F112" s="265"/>
      <c r="G112" s="265"/>
      <c r="H112" s="265"/>
      <c r="I112" s="265"/>
      <c r="J112" s="265"/>
      <c r="K112" s="265"/>
      <c r="L112" s="265"/>
      <c r="M112" s="265"/>
      <c r="N112" s="265"/>
      <c r="O112" s="265"/>
      <c r="P112" s="265"/>
      <c r="Q112" s="265"/>
      <c r="R112" s="265"/>
      <c r="S112" s="265"/>
      <c r="T112" s="265"/>
    </row>
    <row r="113" spans="6:20">
      <c r="F113" s="265"/>
      <c r="G113" s="265"/>
      <c r="H113" s="265"/>
      <c r="I113" s="265"/>
      <c r="J113" s="265"/>
      <c r="K113" s="265"/>
      <c r="L113" s="265"/>
      <c r="M113" s="265"/>
      <c r="N113" s="265"/>
      <c r="O113" s="265"/>
      <c r="P113" s="265"/>
      <c r="Q113" s="265"/>
      <c r="R113" s="265"/>
      <c r="S113" s="265"/>
      <c r="T113" s="265"/>
    </row>
  </sheetData>
  <sheetProtection password="F219" sheet="1" objects="1" scenarios="1"/>
  <customSheetViews>
    <customSheetView guid="{00D23E42-543D-436C-AA84-0A62465319D8}" scale="70" topLeftCell="A49">
      <pane xSplit="1" topLeftCell="R1" activePane="topRight" state="frozen"/>
      <selection pane="topRight" activeCell="AB32" sqref="AB32:AB39"/>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pane xSplit="1" topLeftCell="R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pane xSplit="1" topLeftCell="R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topLeftCell="A4">
      <pane xSplit="1" topLeftCell="U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3">
      <pane xSplit="1" topLeftCell="Q1" activePane="topRight" state="frozen"/>
      <selection pane="topRight" activeCell="A36" sqref="A36:XFD36"/>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66">
      <pane xSplit="1" topLeftCell="B1" activePane="topRight" state="frozen"/>
      <selection pane="topRight" activeCell="X32" sqref="X32:X39"/>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32">
      <pane xSplit="1" topLeftCell="D1" activePane="topRight" state="frozen"/>
      <selection pane="topRight" activeCell="X32" sqref="F32:X50"/>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pane xSplit="1" topLeftCell="P1" activePane="topRight" state="frozen"/>
      <selection pane="topRight" activeCell="N97" sqref="N97:Q97"/>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34">
      <pane xSplit="1" topLeftCell="X1" activePane="topRight" state="frozen"/>
      <selection pane="topRight" activeCell="S61" sqref="S61:AC61"/>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1">
      <pane xSplit="1" topLeftCell="Q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29">
      <pane xSplit="1" topLeftCell="J1" activePane="topRight" state="frozen"/>
      <selection pane="topRight" activeCell="T74" sqref="T74"/>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topLeftCell="A15">
      <pane xSplit="1" topLeftCell="J1" activePane="topRight" state="frozen"/>
      <selection pane="topRight" activeCell="U36" sqref="U36"/>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8" sqref="B8"/>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9">
      <pane xSplit="1" topLeftCell="O1" activePane="topRight" state="frozen"/>
      <selection pane="topRight" activeCell="R101" sqref="R101:T101"/>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L1" activePane="topRight" state="frozen"/>
      <selection pane="topRight" activeCell="S46" sqref="S46"/>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E3" sqref="E3"/>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K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topLeftCell="A15">
      <pane xSplit="1" topLeftCell="J1" activePane="topRight" state="frozen"/>
      <selection pane="topRight" activeCell="U36" sqref="U36"/>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8">
      <pane xSplit="1" topLeftCell="R1" activePane="topRight" state="frozen"/>
      <selection pane="topRight" activeCell="U32" sqref="U32"/>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6">
      <pane xSplit="1" topLeftCell="O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topLeftCell="A4">
      <pane xSplit="1" topLeftCell="U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pane xSplit="1" topLeftCell="R1" activePane="topRight" state="frozen"/>
      <selection pane="topRight" activeCell="AA35" sqref="AA35"/>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pane xSplit="1" topLeftCell="R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pane xSplit="1" topLeftCell="R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pane xSplit="1" topLeftCell="R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topLeftCell="A49">
      <pane xSplit="1" topLeftCell="R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A49">
      <pane xSplit="1" topLeftCell="R1" activePane="topRight" state="frozen"/>
      <selection pane="topRight"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101">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F1"/>
    <mergeCell ref="D85:G85"/>
    <mergeCell ref="F87:I87"/>
    <mergeCell ref="J87:M87"/>
    <mergeCell ref="N87:Q87"/>
    <mergeCell ref="R87:T87"/>
    <mergeCell ref="F90:I90"/>
    <mergeCell ref="J90:M90"/>
    <mergeCell ref="N90:Q90"/>
    <mergeCell ref="R90:T90"/>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12.xml><?xml version="1.0" encoding="utf-8"?>
<worksheet xmlns="http://schemas.openxmlformats.org/spreadsheetml/2006/main" xmlns:r="http://schemas.openxmlformats.org/officeDocument/2006/relationships">
  <dimension ref="A1:AE111"/>
  <sheetViews>
    <sheetView topLeftCell="A46" zoomScale="60" zoomScaleNormal="60" workbookViewId="0">
      <pane xSplit="1" topLeftCell="V1" activePane="topRight" state="frozen"/>
      <selection activeCell="D27" sqref="D27"/>
      <selection pane="topRight" activeCell="AB71" sqref="AB71:AB72"/>
    </sheetView>
  </sheetViews>
  <sheetFormatPr defaultColWidth="9.140625" defaultRowHeight="15"/>
  <cols>
    <col min="1" max="1" width="70.140625" style="139" bestFit="1" customWidth="1"/>
    <col min="2" max="2" width="59.42578125" style="3" customWidth="1"/>
    <col min="3" max="3" width="6.42578125" style="4" customWidth="1"/>
    <col min="4" max="4" width="4.42578125" style="4" customWidth="1"/>
    <col min="5" max="5" width="29.42578125" style="4" bestFit="1" customWidth="1"/>
    <col min="6" max="6" width="17" style="4" bestFit="1" customWidth="1"/>
    <col min="7" max="29" width="17" style="3" bestFit="1" customWidth="1"/>
    <col min="30" max="30" width="16.42578125" style="3" bestFit="1" customWidth="1"/>
    <col min="31" max="31" width="5.42578125" style="3" bestFit="1" customWidth="1"/>
    <col min="32" max="32" width="28.42578125" style="3" customWidth="1"/>
    <col min="33" max="33" width="15.42578125" style="3" customWidth="1"/>
    <col min="34" max="16384" width="9.140625" style="3"/>
  </cols>
  <sheetData>
    <row r="1" spans="1:31">
      <c r="A1" s="136" t="s">
        <v>3</v>
      </c>
      <c r="B1" s="104" t="s">
        <v>117</v>
      </c>
      <c r="C1" s="2"/>
      <c r="D1" s="333" t="s">
        <v>23</v>
      </c>
      <c r="E1" s="333"/>
      <c r="F1" s="333"/>
      <c r="G1" s="333"/>
    </row>
    <row r="2" spans="1:31" ht="30" customHeight="1">
      <c r="A2" s="136" t="s">
        <v>4</v>
      </c>
      <c r="B2" s="135" t="s">
        <v>132</v>
      </c>
      <c r="C2" s="2"/>
      <c r="E2" s="5"/>
      <c r="F2" s="98">
        <v>2012</v>
      </c>
      <c r="G2" s="98">
        <v>2013</v>
      </c>
      <c r="H2" s="98">
        <v>2014</v>
      </c>
      <c r="I2" s="98">
        <v>2015</v>
      </c>
    </row>
    <row r="3" spans="1:31">
      <c r="A3" s="136" t="s">
        <v>5</v>
      </c>
      <c r="B3" s="108" t="s">
        <v>180</v>
      </c>
      <c r="C3" s="6"/>
      <c r="E3" s="105" t="s">
        <v>181</v>
      </c>
      <c r="F3" s="131">
        <v>3145</v>
      </c>
      <c r="G3" s="131">
        <v>3145</v>
      </c>
      <c r="H3" s="131">
        <v>3145</v>
      </c>
      <c r="I3" s="131">
        <v>3145</v>
      </c>
    </row>
    <row r="4" spans="1:31">
      <c r="A4" s="136" t="s">
        <v>7</v>
      </c>
      <c r="B4" s="106">
        <v>41260</v>
      </c>
      <c r="C4" s="8"/>
      <c r="E4" s="105" t="s">
        <v>62</v>
      </c>
      <c r="F4" s="132">
        <v>1581098</v>
      </c>
      <c r="G4" s="132">
        <v>1581098</v>
      </c>
      <c r="H4" s="132">
        <v>1581098</v>
      </c>
      <c r="I4" s="132">
        <v>1581098</v>
      </c>
      <c r="K4" s="9"/>
      <c r="L4" s="9"/>
      <c r="M4" s="9"/>
      <c r="N4" s="9"/>
      <c r="O4" s="9"/>
      <c r="P4" s="9"/>
      <c r="Q4" s="9"/>
      <c r="R4" s="9"/>
      <c r="S4" s="9"/>
      <c r="T4" s="9"/>
      <c r="U4" s="9"/>
      <c r="V4" s="9"/>
      <c r="W4" s="9"/>
      <c r="X4" s="9"/>
      <c r="Y4" s="9"/>
      <c r="Z4" s="9"/>
      <c r="AA4" s="9"/>
      <c r="AB4" s="9"/>
      <c r="AC4" s="9"/>
      <c r="AD4" s="9"/>
      <c r="AE4" s="10"/>
    </row>
    <row r="5" spans="1:31">
      <c r="A5" s="153" t="s">
        <v>8</v>
      </c>
      <c r="B5" s="107" t="s">
        <v>119</v>
      </c>
      <c r="C5" s="8"/>
      <c r="E5" s="3"/>
      <c r="F5" s="9"/>
      <c r="G5" s="9"/>
      <c r="H5" s="9"/>
      <c r="I5" s="9"/>
      <c r="J5" s="9"/>
      <c r="K5" s="9"/>
      <c r="L5" s="9"/>
      <c r="M5" s="9"/>
      <c r="N5" s="9"/>
      <c r="O5" s="9"/>
      <c r="P5" s="9"/>
      <c r="Q5" s="9"/>
      <c r="R5" s="9"/>
      <c r="S5" s="9"/>
      <c r="T5" s="9"/>
      <c r="U5" s="9"/>
      <c r="V5" s="9"/>
      <c r="W5" s="9"/>
      <c r="X5" s="9"/>
      <c r="Y5" s="9"/>
      <c r="Z5" s="9"/>
      <c r="AA5" s="9"/>
      <c r="AB5" s="9"/>
      <c r="AC5" s="10"/>
    </row>
    <row r="6" spans="1:31">
      <c r="A6" s="136" t="s">
        <v>87</v>
      </c>
      <c r="B6" s="106">
        <v>40912</v>
      </c>
      <c r="C6" s="8"/>
      <c r="E6" s="3"/>
      <c r="F6" s="9"/>
      <c r="G6" s="9"/>
      <c r="H6" s="9"/>
      <c r="I6" s="9"/>
      <c r="J6" s="9"/>
      <c r="K6" s="9"/>
      <c r="L6" s="9"/>
      <c r="M6" s="9"/>
      <c r="N6" s="9"/>
      <c r="O6" s="9"/>
      <c r="P6" s="9"/>
      <c r="Q6" s="9"/>
      <c r="R6" s="9"/>
      <c r="S6" s="9"/>
      <c r="T6" s="9"/>
      <c r="U6" s="9"/>
      <c r="V6" s="9"/>
      <c r="W6" s="9"/>
      <c r="X6" s="9"/>
      <c r="Y6" s="9"/>
      <c r="Z6" s="9"/>
      <c r="AA6" s="9"/>
      <c r="AB6" s="9"/>
      <c r="AC6" s="10"/>
    </row>
    <row r="7" spans="1:31">
      <c r="A7" s="136" t="s">
        <v>2</v>
      </c>
      <c r="B7" s="58">
        <f>'EmPower NY-Elec'!B7</f>
        <v>41579</v>
      </c>
      <c r="C7" s="11"/>
      <c r="H7" s="9"/>
      <c r="I7" s="9"/>
      <c r="J7" s="9"/>
      <c r="K7" s="9"/>
      <c r="L7" s="9"/>
      <c r="M7" s="9"/>
      <c r="N7" s="9"/>
      <c r="O7" s="9"/>
      <c r="P7" s="9"/>
      <c r="Q7" s="9"/>
      <c r="R7" s="9"/>
      <c r="S7" s="9"/>
      <c r="T7" s="9"/>
      <c r="U7" s="9"/>
      <c r="V7" s="9"/>
      <c r="W7" s="9"/>
      <c r="X7" s="9"/>
      <c r="Y7" s="9"/>
      <c r="Z7" s="9"/>
      <c r="AA7" s="9"/>
      <c r="AB7" s="9"/>
      <c r="AC7" s="9"/>
      <c r="AD7" s="9"/>
      <c r="AE7" s="44" t="s">
        <v>33</v>
      </c>
    </row>
    <row r="8" spans="1:31">
      <c r="F8" s="13">
        <v>40909</v>
      </c>
      <c r="G8" s="13">
        <v>40940</v>
      </c>
      <c r="H8" s="13">
        <v>40969</v>
      </c>
      <c r="I8" s="13">
        <v>41000</v>
      </c>
      <c r="J8" s="13">
        <v>41030</v>
      </c>
      <c r="K8" s="13">
        <v>41061</v>
      </c>
      <c r="L8" s="13">
        <v>41091</v>
      </c>
      <c r="M8" s="13">
        <v>41122</v>
      </c>
      <c r="N8" s="13">
        <v>41153</v>
      </c>
      <c r="O8" s="13">
        <v>41183</v>
      </c>
      <c r="P8" s="13">
        <v>41214</v>
      </c>
      <c r="Q8" s="13">
        <v>41244</v>
      </c>
      <c r="R8" s="13">
        <v>41275</v>
      </c>
      <c r="S8" s="13">
        <v>41306</v>
      </c>
      <c r="T8" s="13">
        <v>41334</v>
      </c>
      <c r="U8" s="13">
        <v>41365</v>
      </c>
      <c r="V8" s="13">
        <v>41395</v>
      </c>
      <c r="W8" s="13">
        <v>41426</v>
      </c>
      <c r="X8" s="13">
        <v>41456</v>
      </c>
      <c r="Y8" s="13">
        <v>41487</v>
      </c>
      <c r="Z8" s="13">
        <v>41518</v>
      </c>
      <c r="AA8" s="13">
        <v>41548</v>
      </c>
      <c r="AB8" s="13">
        <v>41579</v>
      </c>
      <c r="AC8" s="13">
        <v>41609</v>
      </c>
      <c r="AD8" s="14" t="s">
        <v>0</v>
      </c>
      <c r="AE8" s="4">
        <v>1</v>
      </c>
    </row>
    <row r="9" spans="1:31">
      <c r="A9" s="160"/>
      <c r="B9" s="11"/>
      <c r="E9" s="15" t="s">
        <v>29</v>
      </c>
      <c r="F9" s="102">
        <v>1</v>
      </c>
      <c r="G9" s="102">
        <v>2</v>
      </c>
      <c r="H9" s="102">
        <v>3</v>
      </c>
      <c r="I9" s="102">
        <v>4</v>
      </c>
      <c r="J9" s="102">
        <v>5</v>
      </c>
      <c r="K9" s="102">
        <v>6</v>
      </c>
      <c r="L9" s="102">
        <v>7</v>
      </c>
      <c r="M9" s="102">
        <v>8</v>
      </c>
      <c r="N9" s="102">
        <v>9</v>
      </c>
      <c r="O9" s="102">
        <v>10</v>
      </c>
      <c r="P9" s="102">
        <v>11</v>
      </c>
      <c r="Q9" s="102">
        <v>12</v>
      </c>
      <c r="R9" s="102">
        <v>1</v>
      </c>
      <c r="S9" s="102">
        <v>2</v>
      </c>
      <c r="T9" s="102">
        <v>3</v>
      </c>
      <c r="U9" s="102">
        <v>4</v>
      </c>
      <c r="V9" s="102">
        <v>5</v>
      </c>
      <c r="W9" s="102">
        <v>6</v>
      </c>
      <c r="X9" s="102">
        <v>7</v>
      </c>
      <c r="Y9" s="102">
        <v>8</v>
      </c>
      <c r="Z9" s="102">
        <v>9</v>
      </c>
      <c r="AA9" s="102">
        <v>10</v>
      </c>
      <c r="AB9" s="102">
        <v>11</v>
      </c>
      <c r="AC9" s="102">
        <v>12</v>
      </c>
      <c r="AD9" s="33"/>
      <c r="AE9" s="4">
        <v>2</v>
      </c>
    </row>
    <row r="10" spans="1:31">
      <c r="A10" s="167" t="s">
        <v>96</v>
      </c>
      <c r="B10" s="57"/>
      <c r="E10" s="12" t="s">
        <v>25</v>
      </c>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4">
        <v>3</v>
      </c>
    </row>
    <row r="11" spans="1:31">
      <c r="A11" s="173" t="s">
        <v>20</v>
      </c>
      <c r="B11" s="18">
        <f>HLOOKUP($B$7,$F$8:$AC$75,AE11,FALSE)</f>
        <v>0</v>
      </c>
      <c r="E11" s="19" t="s">
        <v>24</v>
      </c>
      <c r="F11" s="7">
        <v>0</v>
      </c>
      <c r="G11" s="7">
        <v>0</v>
      </c>
      <c r="H11" s="7">
        <v>0</v>
      </c>
      <c r="I11" s="7">
        <v>0</v>
      </c>
      <c r="J11" s="7">
        <v>0</v>
      </c>
      <c r="K11" s="7">
        <v>0</v>
      </c>
      <c r="L11" s="7">
        <v>0</v>
      </c>
      <c r="M11" s="7">
        <v>0</v>
      </c>
      <c r="N11" s="7">
        <v>0</v>
      </c>
      <c r="O11" s="7">
        <v>0</v>
      </c>
      <c r="P11" s="7">
        <v>0</v>
      </c>
      <c r="Q11" s="7">
        <v>0</v>
      </c>
      <c r="R11" s="235">
        <v>0</v>
      </c>
      <c r="S11" s="235">
        <v>0</v>
      </c>
      <c r="T11" s="235">
        <v>0</v>
      </c>
      <c r="U11" s="235">
        <v>0</v>
      </c>
      <c r="V11" s="235">
        <v>0</v>
      </c>
      <c r="W11" s="235">
        <v>0</v>
      </c>
      <c r="X11" s="235">
        <v>0</v>
      </c>
      <c r="Y11" s="235">
        <v>0</v>
      </c>
      <c r="Z11" s="235">
        <v>0</v>
      </c>
      <c r="AA11" s="235">
        <v>0</v>
      </c>
      <c r="AB11" s="235"/>
      <c r="AC11" s="235"/>
      <c r="AD11" s="23">
        <f>SUM(F11:AC11)</f>
        <v>0</v>
      </c>
      <c r="AE11" s="4">
        <v>4</v>
      </c>
    </row>
    <row r="12" spans="1:31">
      <c r="A12" s="173" t="s">
        <v>97</v>
      </c>
      <c r="B12" s="18">
        <f>HLOOKUP($B$7,$F$8:$AC$75,AE12,FALSE)</f>
        <v>0</v>
      </c>
      <c r="E12" s="19" t="s">
        <v>24</v>
      </c>
      <c r="F12" s="7">
        <v>0</v>
      </c>
      <c r="G12" s="7">
        <v>0</v>
      </c>
      <c r="H12" s="7">
        <v>0</v>
      </c>
      <c r="I12" s="7">
        <v>0</v>
      </c>
      <c r="J12" s="7">
        <v>0</v>
      </c>
      <c r="K12" s="7">
        <v>0</v>
      </c>
      <c r="L12" s="7">
        <v>0</v>
      </c>
      <c r="M12" s="7">
        <v>0</v>
      </c>
      <c r="N12" s="7">
        <v>0</v>
      </c>
      <c r="O12" s="7">
        <v>0</v>
      </c>
      <c r="P12" s="7">
        <v>0</v>
      </c>
      <c r="Q12" s="7">
        <v>0</v>
      </c>
      <c r="R12" s="235">
        <v>0</v>
      </c>
      <c r="S12" s="235">
        <v>0</v>
      </c>
      <c r="T12" s="235">
        <v>0</v>
      </c>
      <c r="U12" s="235">
        <v>0</v>
      </c>
      <c r="V12" s="235">
        <v>0</v>
      </c>
      <c r="W12" s="235">
        <v>0</v>
      </c>
      <c r="X12" s="235">
        <v>0</v>
      </c>
      <c r="Y12" s="235">
        <v>0</v>
      </c>
      <c r="Z12" s="235">
        <v>0</v>
      </c>
      <c r="AA12" s="235">
        <v>0</v>
      </c>
      <c r="AB12" s="235"/>
      <c r="AC12" s="235"/>
      <c r="AD12" s="23">
        <f>SUM(F12:AC12)</f>
        <v>0</v>
      </c>
      <c r="AE12" s="4">
        <v>5</v>
      </c>
    </row>
    <row r="13" spans="1:31">
      <c r="A13" s="173" t="s">
        <v>21</v>
      </c>
      <c r="B13" s="73">
        <f>HLOOKUP($B$7,$F$8:$AC$75,AE13,FALSE)</f>
        <v>0</v>
      </c>
      <c r="E13" s="19" t="s">
        <v>24</v>
      </c>
      <c r="F13" s="75">
        <v>0</v>
      </c>
      <c r="G13" s="75">
        <v>0</v>
      </c>
      <c r="H13" s="75">
        <v>0</v>
      </c>
      <c r="I13" s="75">
        <v>0</v>
      </c>
      <c r="J13" s="75">
        <v>0</v>
      </c>
      <c r="K13" s="75">
        <v>0</v>
      </c>
      <c r="L13" s="75">
        <v>0</v>
      </c>
      <c r="M13" s="75">
        <v>0</v>
      </c>
      <c r="N13" s="75">
        <v>0</v>
      </c>
      <c r="O13" s="75">
        <v>0</v>
      </c>
      <c r="P13" s="75">
        <v>0</v>
      </c>
      <c r="Q13" s="75">
        <v>0</v>
      </c>
      <c r="R13" s="241">
        <v>0</v>
      </c>
      <c r="S13" s="241">
        <v>0</v>
      </c>
      <c r="T13" s="241">
        <v>0</v>
      </c>
      <c r="U13" s="241">
        <v>0</v>
      </c>
      <c r="V13" s="241">
        <v>0</v>
      </c>
      <c r="W13" s="241">
        <v>0</v>
      </c>
      <c r="X13" s="241">
        <v>0</v>
      </c>
      <c r="Y13" s="241">
        <v>0</v>
      </c>
      <c r="Z13" s="241">
        <v>0</v>
      </c>
      <c r="AA13" s="241">
        <v>0</v>
      </c>
      <c r="AB13" s="241"/>
      <c r="AC13" s="241"/>
      <c r="AD13" s="80">
        <f>SUM(F13:AC13)</f>
        <v>0</v>
      </c>
      <c r="AE13" s="4">
        <v>6</v>
      </c>
    </row>
    <row r="14" spans="1:31">
      <c r="A14" s="167" t="s">
        <v>76</v>
      </c>
      <c r="B14" s="57"/>
      <c r="E14" s="54"/>
      <c r="F14" s="16"/>
      <c r="G14" s="16"/>
      <c r="H14" s="16"/>
      <c r="I14" s="16"/>
      <c r="J14" s="16"/>
      <c r="K14" s="16"/>
      <c r="L14" s="16"/>
      <c r="M14" s="16"/>
      <c r="N14" s="16"/>
      <c r="O14" s="16"/>
      <c r="P14" s="16"/>
      <c r="Q14" s="16"/>
      <c r="R14" s="16"/>
      <c r="S14" s="16"/>
      <c r="T14" s="16"/>
      <c r="U14" s="16"/>
      <c r="V14" s="16"/>
      <c r="W14" s="16"/>
      <c r="X14" s="16"/>
      <c r="Y14" s="16"/>
      <c r="Z14" s="16"/>
      <c r="AA14" s="16"/>
      <c r="AB14" s="16"/>
      <c r="AC14" s="16"/>
      <c r="AD14" s="33"/>
      <c r="AE14" s="4">
        <v>7</v>
      </c>
    </row>
    <row r="15" spans="1:31">
      <c r="A15" s="136" t="s">
        <v>75</v>
      </c>
      <c r="B15" s="22">
        <f>HLOOKUP($B$7,$F$8:$AC$75,AE15,FALSE)</f>
        <v>3145</v>
      </c>
      <c r="E15" s="5"/>
      <c r="F15" s="23">
        <f>$F$3</f>
        <v>3145</v>
      </c>
      <c r="G15" s="23">
        <f t="shared" ref="G15:Q15" si="0">$F$3</f>
        <v>3145</v>
      </c>
      <c r="H15" s="23">
        <f t="shared" si="0"/>
        <v>3145</v>
      </c>
      <c r="I15" s="23">
        <f t="shared" si="0"/>
        <v>3145</v>
      </c>
      <c r="J15" s="23">
        <f t="shared" si="0"/>
        <v>3145</v>
      </c>
      <c r="K15" s="23">
        <f t="shared" si="0"/>
        <v>3145</v>
      </c>
      <c r="L15" s="23">
        <f t="shared" si="0"/>
        <v>3145</v>
      </c>
      <c r="M15" s="23">
        <f t="shared" si="0"/>
        <v>3145</v>
      </c>
      <c r="N15" s="23">
        <f t="shared" si="0"/>
        <v>3145</v>
      </c>
      <c r="O15" s="23">
        <f t="shared" si="0"/>
        <v>3145</v>
      </c>
      <c r="P15" s="23">
        <f t="shared" si="0"/>
        <v>3145</v>
      </c>
      <c r="Q15" s="23">
        <f t="shared" si="0"/>
        <v>3145</v>
      </c>
      <c r="R15" s="23">
        <f>$G$3</f>
        <v>3145</v>
      </c>
      <c r="S15" s="23">
        <f t="shared" ref="S15:AC15" si="1">$G$3</f>
        <v>3145</v>
      </c>
      <c r="T15" s="23">
        <f t="shared" si="1"/>
        <v>3145</v>
      </c>
      <c r="U15" s="23">
        <f t="shared" si="1"/>
        <v>3145</v>
      </c>
      <c r="V15" s="23">
        <f t="shared" si="1"/>
        <v>3145</v>
      </c>
      <c r="W15" s="23">
        <f t="shared" si="1"/>
        <v>3145</v>
      </c>
      <c r="X15" s="23">
        <f t="shared" si="1"/>
        <v>3145</v>
      </c>
      <c r="Y15" s="23">
        <f t="shared" si="1"/>
        <v>3145</v>
      </c>
      <c r="Z15" s="23">
        <f t="shared" si="1"/>
        <v>3145</v>
      </c>
      <c r="AA15" s="23">
        <f t="shared" si="1"/>
        <v>3145</v>
      </c>
      <c r="AB15" s="23">
        <f t="shared" si="1"/>
        <v>3145</v>
      </c>
      <c r="AC15" s="23">
        <f t="shared" si="1"/>
        <v>3145</v>
      </c>
      <c r="AD15" s="24"/>
      <c r="AE15" s="4">
        <v>8</v>
      </c>
    </row>
    <row r="16" spans="1:31">
      <c r="A16" s="136" t="s">
        <v>77</v>
      </c>
      <c r="B16" s="22">
        <f>HLOOKUP($B$7,$F$8:$AC$75,AE16,FALSE)</f>
        <v>2882.9166666666665</v>
      </c>
      <c r="E16" s="5"/>
      <c r="F16" s="23">
        <f>F15*(F9/12)</f>
        <v>262.08333333333331</v>
      </c>
      <c r="G16" s="23">
        <f t="shared" ref="G16:AC16" si="2">G15*(G9/12)</f>
        <v>524.16666666666663</v>
      </c>
      <c r="H16" s="23">
        <f t="shared" si="2"/>
        <v>786.25</v>
      </c>
      <c r="I16" s="23">
        <f t="shared" si="2"/>
        <v>1048.3333333333333</v>
      </c>
      <c r="J16" s="23">
        <f t="shared" si="2"/>
        <v>1310.4166666666667</v>
      </c>
      <c r="K16" s="23">
        <f t="shared" si="2"/>
        <v>1572.5</v>
      </c>
      <c r="L16" s="23">
        <f t="shared" si="2"/>
        <v>1834.5833333333335</v>
      </c>
      <c r="M16" s="23">
        <f t="shared" si="2"/>
        <v>2096.6666666666665</v>
      </c>
      <c r="N16" s="23">
        <f t="shared" si="2"/>
        <v>2358.75</v>
      </c>
      <c r="O16" s="23">
        <f>O15*(O9/12)</f>
        <v>2620.8333333333335</v>
      </c>
      <c r="P16" s="23">
        <f t="shared" si="2"/>
        <v>2882.9166666666665</v>
      </c>
      <c r="Q16" s="23">
        <f t="shared" si="2"/>
        <v>3145</v>
      </c>
      <c r="R16" s="23">
        <f t="shared" si="2"/>
        <v>262.08333333333331</v>
      </c>
      <c r="S16" s="23">
        <f t="shared" si="2"/>
        <v>524.16666666666663</v>
      </c>
      <c r="T16" s="23">
        <f t="shared" si="2"/>
        <v>786.25</v>
      </c>
      <c r="U16" s="23">
        <f t="shared" si="2"/>
        <v>1048.3333333333333</v>
      </c>
      <c r="V16" s="23">
        <f t="shared" si="2"/>
        <v>1310.4166666666667</v>
      </c>
      <c r="W16" s="23">
        <f t="shared" si="2"/>
        <v>1572.5</v>
      </c>
      <c r="X16" s="23">
        <f t="shared" si="2"/>
        <v>1834.5833333333335</v>
      </c>
      <c r="Y16" s="23">
        <f t="shared" si="2"/>
        <v>2096.6666666666665</v>
      </c>
      <c r="Z16" s="23">
        <f t="shared" si="2"/>
        <v>2358.75</v>
      </c>
      <c r="AA16" s="23">
        <f t="shared" si="2"/>
        <v>2620.8333333333335</v>
      </c>
      <c r="AB16" s="23">
        <f t="shared" si="2"/>
        <v>2882.9166666666665</v>
      </c>
      <c r="AC16" s="23">
        <f t="shared" si="2"/>
        <v>3145</v>
      </c>
      <c r="AD16" s="24"/>
      <c r="AE16" s="4">
        <v>9</v>
      </c>
    </row>
    <row r="17" spans="1:31">
      <c r="A17" s="182" t="s">
        <v>70</v>
      </c>
      <c r="B17" s="18">
        <f>HLOOKUP($B$7,$F$8:$AC$75,AE17,FALSE)</f>
        <v>0</v>
      </c>
      <c r="E17" s="5"/>
      <c r="F17" s="20">
        <f>F11</f>
        <v>0</v>
      </c>
      <c r="G17" s="20">
        <f>F17+G11</f>
        <v>0</v>
      </c>
      <c r="H17" s="20">
        <f t="shared" ref="H17:P17" si="3">G17+H11</f>
        <v>0</v>
      </c>
      <c r="I17" s="20">
        <f t="shared" si="3"/>
        <v>0</v>
      </c>
      <c r="J17" s="20">
        <f t="shared" si="3"/>
        <v>0</v>
      </c>
      <c r="K17" s="20">
        <f t="shared" si="3"/>
        <v>0</v>
      </c>
      <c r="L17" s="20">
        <f t="shared" si="3"/>
        <v>0</v>
      </c>
      <c r="M17" s="20">
        <f t="shared" si="3"/>
        <v>0</v>
      </c>
      <c r="N17" s="20">
        <f t="shared" si="3"/>
        <v>0</v>
      </c>
      <c r="O17" s="20">
        <f t="shared" si="3"/>
        <v>0</v>
      </c>
      <c r="P17" s="20">
        <f t="shared" si="3"/>
        <v>0</v>
      </c>
      <c r="Q17" s="20">
        <f>P17+Q11</f>
        <v>0</v>
      </c>
      <c r="R17" s="20">
        <f>R11</f>
        <v>0</v>
      </c>
      <c r="S17" s="20">
        <f t="shared" ref="S17:AC17" si="4">R17+S11</f>
        <v>0</v>
      </c>
      <c r="T17" s="20">
        <f t="shared" si="4"/>
        <v>0</v>
      </c>
      <c r="U17" s="20">
        <f t="shared" si="4"/>
        <v>0</v>
      </c>
      <c r="V17" s="20">
        <f t="shared" si="4"/>
        <v>0</v>
      </c>
      <c r="W17" s="20">
        <f t="shared" si="4"/>
        <v>0</v>
      </c>
      <c r="X17" s="20">
        <f t="shared" si="4"/>
        <v>0</v>
      </c>
      <c r="Y17" s="20">
        <f t="shared" si="4"/>
        <v>0</v>
      </c>
      <c r="Z17" s="20">
        <f t="shared" si="4"/>
        <v>0</v>
      </c>
      <c r="AA17" s="20">
        <f t="shared" si="4"/>
        <v>0</v>
      </c>
      <c r="AB17" s="20">
        <f t="shared" si="4"/>
        <v>0</v>
      </c>
      <c r="AC17" s="20">
        <f t="shared" si="4"/>
        <v>0</v>
      </c>
      <c r="AD17" s="26"/>
      <c r="AE17" s="4">
        <v>10</v>
      </c>
    </row>
    <row r="18" spans="1:31">
      <c r="A18" s="182" t="s">
        <v>12</v>
      </c>
      <c r="B18" s="18">
        <f>HLOOKUP($B$7,$F$8:$AC$75,AE18,FALSE)</f>
        <v>584.2890000000001</v>
      </c>
      <c r="E18" s="19" t="s">
        <v>111</v>
      </c>
      <c r="F18" s="315">
        <v>131</v>
      </c>
      <c r="G18" s="315">
        <v>131</v>
      </c>
      <c r="H18" s="315">
        <v>131</v>
      </c>
      <c r="I18" s="315">
        <v>131</v>
      </c>
      <c r="J18" s="315">
        <v>131</v>
      </c>
      <c r="K18" s="315">
        <v>131</v>
      </c>
      <c r="L18" s="315">
        <v>131</v>
      </c>
      <c r="M18" s="315">
        <v>131</v>
      </c>
      <c r="N18" s="315">
        <v>131</v>
      </c>
      <c r="O18" s="315">
        <v>131</v>
      </c>
      <c r="P18" s="315">
        <v>131</v>
      </c>
      <c r="Q18" s="315">
        <v>131</v>
      </c>
      <c r="R18" s="235">
        <v>130.5</v>
      </c>
      <c r="S18" s="235">
        <v>130.5</v>
      </c>
      <c r="T18" s="235">
        <v>130.5</v>
      </c>
      <c r="U18" s="235">
        <v>130.5</v>
      </c>
      <c r="V18" s="235">
        <v>130.5</v>
      </c>
      <c r="W18" s="235">
        <v>130.5</v>
      </c>
      <c r="X18" s="235">
        <v>130.5</v>
      </c>
      <c r="Y18" s="235">
        <v>130.5</v>
      </c>
      <c r="Z18" s="235">
        <v>130.5</v>
      </c>
      <c r="AA18" s="235">
        <v>130.5</v>
      </c>
      <c r="AB18" s="235">
        <v>584.2890000000001</v>
      </c>
      <c r="AC18" s="235"/>
      <c r="AD18" s="26"/>
      <c r="AE18" s="4">
        <v>11</v>
      </c>
    </row>
    <row r="19" spans="1:31">
      <c r="A19" s="185" t="s">
        <v>39</v>
      </c>
      <c r="B19" s="50">
        <f>HLOOKUP($B$7,$F$8:$AC$75,AE19,FALSE)</f>
        <v>584.2890000000001</v>
      </c>
      <c r="C19" s="90"/>
      <c r="D19" s="90"/>
      <c r="E19" s="90"/>
      <c r="F19" s="25">
        <f>F17+F18</f>
        <v>131</v>
      </c>
      <c r="G19" s="25">
        <f t="shared" ref="G19:AC19" si="5">G17+G18</f>
        <v>131</v>
      </c>
      <c r="H19" s="25">
        <f t="shared" si="5"/>
        <v>131</v>
      </c>
      <c r="I19" s="25">
        <f t="shared" si="5"/>
        <v>131</v>
      </c>
      <c r="J19" s="25">
        <f t="shared" si="5"/>
        <v>131</v>
      </c>
      <c r="K19" s="25">
        <f t="shared" si="5"/>
        <v>131</v>
      </c>
      <c r="L19" s="25">
        <f t="shared" si="5"/>
        <v>131</v>
      </c>
      <c r="M19" s="25">
        <f t="shared" si="5"/>
        <v>131</v>
      </c>
      <c r="N19" s="25">
        <f t="shared" si="5"/>
        <v>131</v>
      </c>
      <c r="O19" s="25">
        <f t="shared" si="5"/>
        <v>131</v>
      </c>
      <c r="P19" s="25">
        <f t="shared" si="5"/>
        <v>131</v>
      </c>
      <c r="Q19" s="25">
        <f t="shared" si="5"/>
        <v>131</v>
      </c>
      <c r="R19" s="25">
        <f t="shared" si="5"/>
        <v>130.5</v>
      </c>
      <c r="S19" s="25">
        <f t="shared" si="5"/>
        <v>130.5</v>
      </c>
      <c r="T19" s="25">
        <f t="shared" si="5"/>
        <v>130.5</v>
      </c>
      <c r="U19" s="25">
        <f t="shared" si="5"/>
        <v>130.5</v>
      </c>
      <c r="V19" s="25">
        <f t="shared" si="5"/>
        <v>130.5</v>
      </c>
      <c r="W19" s="25">
        <f t="shared" si="5"/>
        <v>130.5</v>
      </c>
      <c r="X19" s="25">
        <f t="shared" si="5"/>
        <v>130.5</v>
      </c>
      <c r="Y19" s="25">
        <f t="shared" si="5"/>
        <v>130.5</v>
      </c>
      <c r="Z19" s="25">
        <f t="shared" si="5"/>
        <v>130.5</v>
      </c>
      <c r="AA19" s="25">
        <f t="shared" si="5"/>
        <v>130.5</v>
      </c>
      <c r="AB19" s="25">
        <f t="shared" si="5"/>
        <v>584.2890000000001</v>
      </c>
      <c r="AC19" s="25">
        <f t="shared" si="5"/>
        <v>0</v>
      </c>
      <c r="AD19" s="27"/>
      <c r="AE19" s="4">
        <v>12</v>
      </c>
    </row>
    <row r="20" spans="1:31">
      <c r="A20" s="182" t="s">
        <v>106</v>
      </c>
      <c r="B20" s="86">
        <f>IFERROR(HLOOKUP($B$7,$F$8:$AC$75,AE20,FALSE),"-  ")</f>
        <v>0</v>
      </c>
      <c r="F20" s="86">
        <f>IFERROR(F17/F15,"-  ")</f>
        <v>0</v>
      </c>
      <c r="G20" s="86">
        <f t="shared" ref="G20:AB20" si="6">IFERROR(G17/G15,"-  ")</f>
        <v>0</v>
      </c>
      <c r="H20" s="86">
        <f t="shared" si="6"/>
        <v>0</v>
      </c>
      <c r="I20" s="86">
        <f t="shared" si="6"/>
        <v>0</v>
      </c>
      <c r="J20" s="86">
        <f t="shared" si="6"/>
        <v>0</v>
      </c>
      <c r="K20" s="86">
        <f t="shared" si="6"/>
        <v>0</v>
      </c>
      <c r="L20" s="86">
        <f t="shared" si="6"/>
        <v>0</v>
      </c>
      <c r="M20" s="86">
        <f t="shared" si="6"/>
        <v>0</v>
      </c>
      <c r="N20" s="86">
        <f t="shared" si="6"/>
        <v>0</v>
      </c>
      <c r="O20" s="86">
        <f t="shared" si="6"/>
        <v>0</v>
      </c>
      <c r="P20" s="86">
        <f t="shared" si="6"/>
        <v>0</v>
      </c>
      <c r="Q20" s="86">
        <f t="shared" si="6"/>
        <v>0</v>
      </c>
      <c r="R20" s="86">
        <f t="shared" si="6"/>
        <v>0</v>
      </c>
      <c r="S20" s="86">
        <f t="shared" si="6"/>
        <v>0</v>
      </c>
      <c r="T20" s="86">
        <f t="shared" si="6"/>
        <v>0</v>
      </c>
      <c r="U20" s="86">
        <f t="shared" si="6"/>
        <v>0</v>
      </c>
      <c r="V20" s="86">
        <f t="shared" si="6"/>
        <v>0</v>
      </c>
      <c r="W20" s="86">
        <f t="shared" si="6"/>
        <v>0</v>
      </c>
      <c r="X20" s="86">
        <f t="shared" si="6"/>
        <v>0</v>
      </c>
      <c r="Y20" s="86">
        <f t="shared" si="6"/>
        <v>0</v>
      </c>
      <c r="Z20" s="86">
        <f t="shared" si="6"/>
        <v>0</v>
      </c>
      <c r="AA20" s="86">
        <f t="shared" si="6"/>
        <v>0</v>
      </c>
      <c r="AB20" s="86">
        <f t="shared" si="6"/>
        <v>0</v>
      </c>
      <c r="AC20" s="86">
        <f>IFERROR(AC17/AC15,"-  ")</f>
        <v>0</v>
      </c>
      <c r="AD20" s="38"/>
      <c r="AE20" s="4">
        <v>13</v>
      </c>
    </row>
    <row r="21" spans="1:31">
      <c r="A21" s="182" t="s">
        <v>107</v>
      </c>
      <c r="B21" s="86">
        <f>IFERROR(HLOOKUP($B$7,$F$8:$AC$75,AE21,FALSE),"-  ")</f>
        <v>0.18578346581875996</v>
      </c>
      <c r="F21" s="86">
        <f>IFERROR(F19/F15,"-  ")</f>
        <v>4.1653418124006358E-2</v>
      </c>
      <c r="G21" s="86">
        <f t="shared" ref="G21:AC21" si="7">IFERROR(G19/G15,"-  ")</f>
        <v>4.1653418124006358E-2</v>
      </c>
      <c r="H21" s="86">
        <f t="shared" si="7"/>
        <v>4.1653418124006358E-2</v>
      </c>
      <c r="I21" s="86">
        <f t="shared" si="7"/>
        <v>4.1653418124006358E-2</v>
      </c>
      <c r="J21" s="86">
        <f t="shared" si="7"/>
        <v>4.1653418124006358E-2</v>
      </c>
      <c r="K21" s="86">
        <f t="shared" si="7"/>
        <v>4.1653418124006358E-2</v>
      </c>
      <c r="L21" s="86">
        <f t="shared" si="7"/>
        <v>4.1653418124006358E-2</v>
      </c>
      <c r="M21" s="86">
        <f t="shared" si="7"/>
        <v>4.1653418124006358E-2</v>
      </c>
      <c r="N21" s="86">
        <f t="shared" si="7"/>
        <v>4.1653418124006358E-2</v>
      </c>
      <c r="O21" s="86">
        <f t="shared" si="7"/>
        <v>4.1653418124006358E-2</v>
      </c>
      <c r="P21" s="86">
        <f t="shared" si="7"/>
        <v>4.1653418124006358E-2</v>
      </c>
      <c r="Q21" s="86">
        <f t="shared" si="7"/>
        <v>4.1653418124006358E-2</v>
      </c>
      <c r="R21" s="86">
        <f t="shared" si="7"/>
        <v>4.1494435612082672E-2</v>
      </c>
      <c r="S21" s="86">
        <f t="shared" si="7"/>
        <v>4.1494435612082672E-2</v>
      </c>
      <c r="T21" s="86">
        <f t="shared" si="7"/>
        <v>4.1494435612082672E-2</v>
      </c>
      <c r="U21" s="86">
        <f t="shared" si="7"/>
        <v>4.1494435612082672E-2</v>
      </c>
      <c r="V21" s="86">
        <f t="shared" si="7"/>
        <v>4.1494435612082672E-2</v>
      </c>
      <c r="W21" s="86">
        <f t="shared" si="7"/>
        <v>4.1494435612082672E-2</v>
      </c>
      <c r="X21" s="86">
        <f t="shared" si="7"/>
        <v>4.1494435612082672E-2</v>
      </c>
      <c r="Y21" s="86">
        <f t="shared" si="7"/>
        <v>4.1494435612082672E-2</v>
      </c>
      <c r="Z21" s="86">
        <f t="shared" si="7"/>
        <v>4.1494435612082672E-2</v>
      </c>
      <c r="AA21" s="86">
        <f t="shared" si="7"/>
        <v>4.1494435612082672E-2</v>
      </c>
      <c r="AB21" s="86">
        <f t="shared" si="7"/>
        <v>0.18578346581875996</v>
      </c>
      <c r="AC21" s="86">
        <f t="shared" si="7"/>
        <v>0</v>
      </c>
      <c r="AD21" s="38"/>
      <c r="AE21" s="4">
        <v>14</v>
      </c>
    </row>
    <row r="22" spans="1:31">
      <c r="A22" s="182" t="s">
        <v>108</v>
      </c>
      <c r="B22" s="86">
        <f>IFERROR(HLOOKUP($B$7,$F$8:$AC$75,AE22,FALSE),"-  ")</f>
        <v>0</v>
      </c>
      <c r="F22" s="86">
        <f>IFERROR(F17/F16,"-  ")</f>
        <v>0</v>
      </c>
      <c r="G22" s="86">
        <f t="shared" ref="G22:AC22" si="8">IFERROR(G17/G16,"-  ")</f>
        <v>0</v>
      </c>
      <c r="H22" s="86">
        <f t="shared" si="8"/>
        <v>0</v>
      </c>
      <c r="I22" s="86">
        <f t="shared" si="8"/>
        <v>0</v>
      </c>
      <c r="J22" s="86">
        <f t="shared" si="8"/>
        <v>0</v>
      </c>
      <c r="K22" s="86">
        <f t="shared" si="8"/>
        <v>0</v>
      </c>
      <c r="L22" s="86">
        <f t="shared" si="8"/>
        <v>0</v>
      </c>
      <c r="M22" s="86">
        <f t="shared" si="8"/>
        <v>0</v>
      </c>
      <c r="N22" s="86">
        <f t="shared" si="8"/>
        <v>0</v>
      </c>
      <c r="O22" s="86">
        <f t="shared" si="8"/>
        <v>0</v>
      </c>
      <c r="P22" s="86">
        <f t="shared" si="8"/>
        <v>0</v>
      </c>
      <c r="Q22" s="86">
        <f t="shared" si="8"/>
        <v>0</v>
      </c>
      <c r="R22" s="86">
        <f t="shared" si="8"/>
        <v>0</v>
      </c>
      <c r="S22" s="86">
        <f t="shared" si="8"/>
        <v>0</v>
      </c>
      <c r="T22" s="86">
        <f t="shared" si="8"/>
        <v>0</v>
      </c>
      <c r="U22" s="86">
        <f t="shared" si="8"/>
        <v>0</v>
      </c>
      <c r="V22" s="86">
        <f t="shared" si="8"/>
        <v>0</v>
      </c>
      <c r="W22" s="86">
        <f t="shared" si="8"/>
        <v>0</v>
      </c>
      <c r="X22" s="86">
        <f t="shared" si="8"/>
        <v>0</v>
      </c>
      <c r="Y22" s="86">
        <f t="shared" si="8"/>
        <v>0</v>
      </c>
      <c r="Z22" s="86">
        <f t="shared" si="8"/>
        <v>0</v>
      </c>
      <c r="AA22" s="86">
        <f t="shared" si="8"/>
        <v>0</v>
      </c>
      <c r="AB22" s="86">
        <f t="shared" si="8"/>
        <v>0</v>
      </c>
      <c r="AC22" s="86">
        <f t="shared" si="8"/>
        <v>0</v>
      </c>
      <c r="AD22" s="38"/>
      <c r="AE22" s="4">
        <v>15</v>
      </c>
    </row>
    <row r="23" spans="1:31">
      <c r="A23" s="167" t="s">
        <v>78</v>
      </c>
      <c r="B23" s="57"/>
      <c r="F23" s="16"/>
      <c r="G23" s="16"/>
      <c r="H23" s="16"/>
      <c r="I23" s="16"/>
      <c r="J23" s="16"/>
      <c r="K23" s="16"/>
      <c r="L23" s="16"/>
      <c r="M23" s="16"/>
      <c r="N23" s="16"/>
      <c r="O23" s="16"/>
      <c r="P23" s="16"/>
      <c r="Q23" s="16"/>
      <c r="R23" s="16"/>
      <c r="S23" s="16"/>
      <c r="T23" s="16"/>
      <c r="U23" s="16"/>
      <c r="V23" s="16"/>
      <c r="W23" s="16"/>
      <c r="X23" s="16"/>
      <c r="Y23" s="16"/>
      <c r="Z23" s="16"/>
      <c r="AA23" s="16"/>
      <c r="AB23" s="16"/>
      <c r="AC23" s="16"/>
      <c r="AD23" s="33"/>
      <c r="AE23" s="4">
        <v>16</v>
      </c>
    </row>
    <row r="24" spans="1:31">
      <c r="A24" s="182" t="s">
        <v>71</v>
      </c>
      <c r="B24" s="18">
        <f>HLOOKUP($B$7,$F$8:$AC$75,AE24,FALSE)</f>
        <v>0</v>
      </c>
      <c r="F24" s="20">
        <f>F12</f>
        <v>0</v>
      </c>
      <c r="G24" s="20">
        <f t="shared" ref="G24:Q24" si="9">F24+G12</f>
        <v>0</v>
      </c>
      <c r="H24" s="20">
        <f t="shared" si="9"/>
        <v>0</v>
      </c>
      <c r="I24" s="20">
        <f t="shared" si="9"/>
        <v>0</v>
      </c>
      <c r="J24" s="20">
        <f t="shared" si="9"/>
        <v>0</v>
      </c>
      <c r="K24" s="20">
        <f t="shared" si="9"/>
        <v>0</v>
      </c>
      <c r="L24" s="20">
        <f t="shared" si="9"/>
        <v>0</v>
      </c>
      <c r="M24" s="20">
        <f t="shared" si="9"/>
        <v>0</v>
      </c>
      <c r="N24" s="20">
        <f t="shared" si="9"/>
        <v>0</v>
      </c>
      <c r="O24" s="20">
        <f t="shared" si="9"/>
        <v>0</v>
      </c>
      <c r="P24" s="20">
        <f t="shared" si="9"/>
        <v>0</v>
      </c>
      <c r="Q24" s="20">
        <f t="shared" si="9"/>
        <v>0</v>
      </c>
      <c r="R24" s="20">
        <f>R12</f>
        <v>0</v>
      </c>
      <c r="S24" s="20">
        <f t="shared" ref="S24:AC24" si="10">R24+S12</f>
        <v>0</v>
      </c>
      <c r="T24" s="20">
        <f t="shared" si="10"/>
        <v>0</v>
      </c>
      <c r="U24" s="20">
        <f t="shared" si="10"/>
        <v>0</v>
      </c>
      <c r="V24" s="20">
        <f t="shared" si="10"/>
        <v>0</v>
      </c>
      <c r="W24" s="20">
        <f t="shared" si="10"/>
        <v>0</v>
      </c>
      <c r="X24" s="20">
        <f t="shared" si="10"/>
        <v>0</v>
      </c>
      <c r="Y24" s="20">
        <f t="shared" si="10"/>
        <v>0</v>
      </c>
      <c r="Z24" s="20">
        <f t="shared" si="10"/>
        <v>0</v>
      </c>
      <c r="AA24" s="20">
        <f t="shared" si="10"/>
        <v>0</v>
      </c>
      <c r="AB24" s="20">
        <f t="shared" si="10"/>
        <v>0</v>
      </c>
      <c r="AC24" s="20">
        <f t="shared" si="10"/>
        <v>0</v>
      </c>
      <c r="AD24" s="33"/>
      <c r="AE24" s="4">
        <v>17</v>
      </c>
    </row>
    <row r="25" spans="1:31">
      <c r="A25" s="182" t="s">
        <v>13</v>
      </c>
      <c r="B25" s="18">
        <f>HLOOKUP($B$7,$F$8:$AC$75,AE25,FALSE)</f>
        <v>0</v>
      </c>
      <c r="E25" s="19" t="s">
        <v>111</v>
      </c>
      <c r="F25" s="7"/>
      <c r="G25" s="7"/>
      <c r="H25" s="7"/>
      <c r="I25" s="7"/>
      <c r="J25" s="7"/>
      <c r="K25" s="7"/>
      <c r="L25" s="7"/>
      <c r="M25" s="7"/>
      <c r="N25" s="7"/>
      <c r="O25" s="7"/>
      <c r="P25" s="7"/>
      <c r="Q25" s="7"/>
      <c r="R25" s="235">
        <v>0</v>
      </c>
      <c r="S25" s="235">
        <v>0</v>
      </c>
      <c r="T25" s="235">
        <v>0</v>
      </c>
      <c r="U25" s="235">
        <v>0</v>
      </c>
      <c r="V25" s="235">
        <v>0</v>
      </c>
      <c r="W25" s="235"/>
      <c r="X25" s="235"/>
      <c r="Y25" s="235"/>
      <c r="Z25" s="235"/>
      <c r="AA25" s="235"/>
      <c r="AB25" s="235"/>
      <c r="AC25" s="235"/>
      <c r="AD25" s="33"/>
      <c r="AE25" s="4">
        <v>18</v>
      </c>
    </row>
    <row r="26" spans="1:31">
      <c r="A26" s="194" t="s">
        <v>22</v>
      </c>
      <c r="B26" s="50">
        <f>HLOOKUP($B$7,$F$8:$AC$75,AE26,FALSE)</f>
        <v>0</v>
      </c>
      <c r="C26" s="90"/>
      <c r="D26" s="90"/>
      <c r="E26" s="90"/>
      <c r="F26" s="25">
        <f>F24+F25</f>
        <v>0</v>
      </c>
      <c r="G26" s="25">
        <f>G24+G25</f>
        <v>0</v>
      </c>
      <c r="H26" s="25">
        <f t="shared" ref="H26:AC26" si="11">H24+H25</f>
        <v>0</v>
      </c>
      <c r="I26" s="25">
        <f t="shared" si="11"/>
        <v>0</v>
      </c>
      <c r="J26" s="25">
        <f t="shared" si="11"/>
        <v>0</v>
      </c>
      <c r="K26" s="25">
        <f t="shared" si="11"/>
        <v>0</v>
      </c>
      <c r="L26" s="25">
        <f t="shared" si="11"/>
        <v>0</v>
      </c>
      <c r="M26" s="25">
        <f t="shared" si="11"/>
        <v>0</v>
      </c>
      <c r="N26" s="25">
        <f t="shared" si="11"/>
        <v>0</v>
      </c>
      <c r="O26" s="25">
        <f t="shared" si="11"/>
        <v>0</v>
      </c>
      <c r="P26" s="25">
        <f t="shared" si="11"/>
        <v>0</v>
      </c>
      <c r="Q26" s="25">
        <f t="shared" si="11"/>
        <v>0</v>
      </c>
      <c r="R26" s="25">
        <f t="shared" si="11"/>
        <v>0</v>
      </c>
      <c r="S26" s="25">
        <f t="shared" si="11"/>
        <v>0</v>
      </c>
      <c r="T26" s="25">
        <f t="shared" si="11"/>
        <v>0</v>
      </c>
      <c r="U26" s="25">
        <f t="shared" si="11"/>
        <v>0</v>
      </c>
      <c r="V26" s="25">
        <f t="shared" si="11"/>
        <v>0</v>
      </c>
      <c r="W26" s="25">
        <f t="shared" si="11"/>
        <v>0</v>
      </c>
      <c r="X26" s="25">
        <f t="shared" si="11"/>
        <v>0</v>
      </c>
      <c r="Y26" s="25">
        <f t="shared" si="11"/>
        <v>0</v>
      </c>
      <c r="Z26" s="25">
        <f t="shared" si="11"/>
        <v>0</v>
      </c>
      <c r="AA26" s="25">
        <f t="shared" si="11"/>
        <v>0</v>
      </c>
      <c r="AB26" s="25">
        <f t="shared" si="11"/>
        <v>0</v>
      </c>
      <c r="AC26" s="25">
        <f t="shared" si="11"/>
        <v>0</v>
      </c>
      <c r="AD26" s="33"/>
      <c r="AE26" s="4">
        <v>19</v>
      </c>
    </row>
    <row r="27" spans="1:31">
      <c r="A27" s="167" t="s">
        <v>79</v>
      </c>
      <c r="B27" s="49"/>
      <c r="F27" s="16"/>
      <c r="G27" s="16"/>
      <c r="H27" s="16"/>
      <c r="I27" s="16"/>
      <c r="J27" s="16"/>
      <c r="K27" s="16"/>
      <c r="L27" s="16"/>
      <c r="M27" s="16"/>
      <c r="N27" s="16"/>
      <c r="O27" s="16"/>
      <c r="P27" s="16"/>
      <c r="Q27" s="16"/>
      <c r="R27" s="16"/>
      <c r="S27" s="16"/>
      <c r="T27" s="16"/>
      <c r="U27" s="16"/>
      <c r="V27" s="16"/>
      <c r="W27" s="16"/>
      <c r="X27" s="16"/>
      <c r="Y27" s="16"/>
      <c r="Z27" s="16"/>
      <c r="AA27" s="16"/>
      <c r="AB27" s="16"/>
      <c r="AC27" s="16"/>
      <c r="AD27" s="33"/>
      <c r="AE27" s="4">
        <v>20</v>
      </c>
    </row>
    <row r="28" spans="1:31">
      <c r="A28" s="182" t="s">
        <v>67</v>
      </c>
      <c r="B28" s="73">
        <f>HLOOKUP($B$7,$F$8:$AC$75,AE28,FALSE)</f>
        <v>0</v>
      </c>
      <c r="F28" s="72">
        <f>F13</f>
        <v>0</v>
      </c>
      <c r="G28" s="72">
        <f t="shared" ref="G28:Q28" si="12">F28+G13</f>
        <v>0</v>
      </c>
      <c r="H28" s="72">
        <f t="shared" si="12"/>
        <v>0</v>
      </c>
      <c r="I28" s="72">
        <f t="shared" si="12"/>
        <v>0</v>
      </c>
      <c r="J28" s="72">
        <f t="shared" si="12"/>
        <v>0</v>
      </c>
      <c r="K28" s="72">
        <f t="shared" si="12"/>
        <v>0</v>
      </c>
      <c r="L28" s="72">
        <f t="shared" si="12"/>
        <v>0</v>
      </c>
      <c r="M28" s="72">
        <f t="shared" si="12"/>
        <v>0</v>
      </c>
      <c r="N28" s="72">
        <f t="shared" si="12"/>
        <v>0</v>
      </c>
      <c r="O28" s="72">
        <f t="shared" si="12"/>
        <v>0</v>
      </c>
      <c r="P28" s="72">
        <f t="shared" si="12"/>
        <v>0</v>
      </c>
      <c r="Q28" s="72">
        <f t="shared" si="12"/>
        <v>0</v>
      </c>
      <c r="R28" s="72">
        <f>R13</f>
        <v>0</v>
      </c>
      <c r="S28" s="72">
        <f t="shared" ref="S28:AC28" si="13">R28+S13</f>
        <v>0</v>
      </c>
      <c r="T28" s="72">
        <f t="shared" si="13"/>
        <v>0</v>
      </c>
      <c r="U28" s="72">
        <f t="shared" si="13"/>
        <v>0</v>
      </c>
      <c r="V28" s="72">
        <f t="shared" si="13"/>
        <v>0</v>
      </c>
      <c r="W28" s="72">
        <f t="shared" si="13"/>
        <v>0</v>
      </c>
      <c r="X28" s="72">
        <f t="shared" si="13"/>
        <v>0</v>
      </c>
      <c r="Y28" s="72">
        <f t="shared" si="13"/>
        <v>0</v>
      </c>
      <c r="Z28" s="72">
        <f t="shared" si="13"/>
        <v>0</v>
      </c>
      <c r="AA28" s="72">
        <f t="shared" si="13"/>
        <v>0</v>
      </c>
      <c r="AB28" s="72">
        <f t="shared" si="13"/>
        <v>0</v>
      </c>
      <c r="AC28" s="72">
        <f t="shared" si="13"/>
        <v>0</v>
      </c>
      <c r="AD28" s="27"/>
      <c r="AE28" s="4">
        <v>21</v>
      </c>
    </row>
    <row r="29" spans="1:31">
      <c r="A29" s="182" t="s">
        <v>9</v>
      </c>
      <c r="B29" s="73">
        <f>HLOOKUP($B$7,$F$8:$AC$75,AE29,FALSE)</f>
        <v>0</v>
      </c>
      <c r="E29" s="19" t="s">
        <v>111</v>
      </c>
      <c r="F29" s="75"/>
      <c r="G29" s="75"/>
      <c r="H29" s="75"/>
      <c r="I29" s="75"/>
      <c r="J29" s="75"/>
      <c r="K29" s="75"/>
      <c r="L29" s="75"/>
      <c r="M29" s="75"/>
      <c r="N29" s="75"/>
      <c r="O29" s="75"/>
      <c r="P29" s="75"/>
      <c r="Q29" s="75"/>
      <c r="R29" s="241">
        <v>0</v>
      </c>
      <c r="S29" s="241">
        <v>0</v>
      </c>
      <c r="T29" s="241">
        <v>0</v>
      </c>
      <c r="U29" s="241">
        <v>0</v>
      </c>
      <c r="V29" s="241">
        <v>0</v>
      </c>
      <c r="W29" s="241"/>
      <c r="X29" s="241"/>
      <c r="Y29" s="241"/>
      <c r="Z29" s="241"/>
      <c r="AA29" s="241"/>
      <c r="AB29" s="241"/>
      <c r="AC29" s="241"/>
      <c r="AD29" s="27"/>
      <c r="AE29" s="4">
        <v>22</v>
      </c>
    </row>
    <row r="30" spans="1:31">
      <c r="A30" s="194" t="s">
        <v>38</v>
      </c>
      <c r="B30" s="81">
        <f>HLOOKUP($B$7,$F$8:$AC$75,AE30,FALSE)</f>
        <v>0</v>
      </c>
      <c r="C30" s="90"/>
      <c r="D30" s="90"/>
      <c r="E30" s="90"/>
      <c r="F30" s="92">
        <f>F28+F29</f>
        <v>0</v>
      </c>
      <c r="G30" s="92">
        <f>G28+G29</f>
        <v>0</v>
      </c>
      <c r="H30" s="92">
        <f t="shared" ref="H30:AC30" si="14">H28+H29</f>
        <v>0</v>
      </c>
      <c r="I30" s="92">
        <f t="shared" si="14"/>
        <v>0</v>
      </c>
      <c r="J30" s="92">
        <f t="shared" si="14"/>
        <v>0</v>
      </c>
      <c r="K30" s="92">
        <f t="shared" si="14"/>
        <v>0</v>
      </c>
      <c r="L30" s="92">
        <f t="shared" si="14"/>
        <v>0</v>
      </c>
      <c r="M30" s="92">
        <f t="shared" si="14"/>
        <v>0</v>
      </c>
      <c r="N30" s="92">
        <f t="shared" si="14"/>
        <v>0</v>
      </c>
      <c r="O30" s="92">
        <f t="shared" si="14"/>
        <v>0</v>
      </c>
      <c r="P30" s="92">
        <f t="shared" si="14"/>
        <v>0</v>
      </c>
      <c r="Q30" s="92">
        <f t="shared" si="14"/>
        <v>0</v>
      </c>
      <c r="R30" s="92">
        <f t="shared" si="14"/>
        <v>0</v>
      </c>
      <c r="S30" s="92">
        <f t="shared" si="14"/>
        <v>0</v>
      </c>
      <c r="T30" s="92">
        <f t="shared" si="14"/>
        <v>0</v>
      </c>
      <c r="U30" s="92">
        <f t="shared" si="14"/>
        <v>0</v>
      </c>
      <c r="V30" s="92">
        <f t="shared" si="14"/>
        <v>0</v>
      </c>
      <c r="W30" s="92">
        <f t="shared" si="14"/>
        <v>0</v>
      </c>
      <c r="X30" s="92">
        <f t="shared" si="14"/>
        <v>0</v>
      </c>
      <c r="Y30" s="92">
        <f t="shared" si="14"/>
        <v>0</v>
      </c>
      <c r="Z30" s="92">
        <f t="shared" si="14"/>
        <v>0</v>
      </c>
      <c r="AA30" s="92">
        <f t="shared" si="14"/>
        <v>0</v>
      </c>
      <c r="AB30" s="92">
        <f t="shared" si="14"/>
        <v>0</v>
      </c>
      <c r="AC30" s="92">
        <f t="shared" si="14"/>
        <v>0</v>
      </c>
      <c r="AD30" s="27"/>
      <c r="AE30" s="4">
        <v>23</v>
      </c>
    </row>
    <row r="31" spans="1:31">
      <c r="A31" s="167" t="s">
        <v>82</v>
      </c>
      <c r="B31" s="57"/>
      <c r="F31" s="16"/>
      <c r="G31" s="16"/>
      <c r="H31" s="16"/>
      <c r="I31" s="16"/>
      <c r="J31" s="16"/>
      <c r="K31" s="16"/>
      <c r="L31" s="16"/>
      <c r="M31" s="16"/>
      <c r="N31" s="16"/>
      <c r="O31" s="16"/>
      <c r="P31" s="16"/>
      <c r="Q31" s="16"/>
      <c r="R31" s="16"/>
      <c r="S31" s="16"/>
      <c r="T31" s="16"/>
      <c r="U31" s="16"/>
      <c r="V31" s="16"/>
      <c r="W31" s="16"/>
      <c r="X31" s="16"/>
      <c r="Y31" s="16"/>
      <c r="Z31" s="16"/>
      <c r="AA31" s="16"/>
      <c r="AB31" s="16"/>
      <c r="AC31" s="16"/>
      <c r="AD31" s="33"/>
      <c r="AE31" s="4">
        <v>24</v>
      </c>
    </row>
    <row r="32" spans="1:31">
      <c r="A32" s="199" t="s">
        <v>40</v>
      </c>
      <c r="B32" s="48">
        <f t="shared" ref="B32:B40" si="15">HLOOKUP($B$7,$F$8:$AC$75,AE32,FALSE)</f>
        <v>8120</v>
      </c>
      <c r="E32" s="19" t="s">
        <v>24</v>
      </c>
      <c r="F32" s="237">
        <v>3286</v>
      </c>
      <c r="G32" s="237">
        <v>6165</v>
      </c>
      <c r="H32" s="237">
        <v>4766</v>
      </c>
      <c r="I32" s="237">
        <v>3607</v>
      </c>
      <c r="J32" s="237">
        <v>3997</v>
      </c>
      <c r="K32" s="237">
        <v>5811</v>
      </c>
      <c r="L32" s="237">
        <v>4141</v>
      </c>
      <c r="M32" s="237">
        <v>5534</v>
      </c>
      <c r="N32" s="237">
        <v>3911</v>
      </c>
      <c r="O32" s="237">
        <v>5052</v>
      </c>
      <c r="P32" s="237">
        <v>5225</v>
      </c>
      <c r="Q32" s="237">
        <v>6834</v>
      </c>
      <c r="R32" s="237">
        <v>7393</v>
      </c>
      <c r="S32" s="237">
        <v>6994</v>
      </c>
      <c r="T32" s="237">
        <v>23416</v>
      </c>
      <c r="U32" s="237">
        <v>7905</v>
      </c>
      <c r="V32" s="237">
        <v>10043</v>
      </c>
      <c r="W32" s="237">
        <v>21457</v>
      </c>
      <c r="X32" s="237">
        <v>12020</v>
      </c>
      <c r="Y32" s="237">
        <v>15131</v>
      </c>
      <c r="Z32" s="237">
        <v>12899</v>
      </c>
      <c r="AA32" s="237">
        <v>12404</v>
      </c>
      <c r="AB32" s="237">
        <v>8120</v>
      </c>
      <c r="AC32" s="237"/>
      <c r="AD32" s="83">
        <f t="shared" ref="AD32:AD40" si="16">SUM(F32:AC32)</f>
        <v>196111</v>
      </c>
      <c r="AE32" s="4">
        <v>25</v>
      </c>
    </row>
    <row r="33" spans="1:31">
      <c r="A33" s="199" t="s">
        <v>41</v>
      </c>
      <c r="B33" s="48">
        <f t="shared" si="15"/>
        <v>0</v>
      </c>
      <c r="E33" s="19"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83">
        <f t="shared" si="16"/>
        <v>0</v>
      </c>
      <c r="AE33" s="4">
        <v>26</v>
      </c>
    </row>
    <row r="34" spans="1:31">
      <c r="A34" s="199" t="s">
        <v>42</v>
      </c>
      <c r="B34" s="48">
        <f t="shared" si="15"/>
        <v>0</v>
      </c>
      <c r="E34" s="19" t="s">
        <v>24</v>
      </c>
      <c r="F34" s="237">
        <v>0</v>
      </c>
      <c r="G34" s="237">
        <v>0</v>
      </c>
      <c r="H34" s="237">
        <v>0</v>
      </c>
      <c r="I34" s="237">
        <v>2092</v>
      </c>
      <c r="J34" s="237">
        <v>0</v>
      </c>
      <c r="K34" s="237">
        <v>2000</v>
      </c>
      <c r="L34" s="237">
        <v>0.40000000000009095</v>
      </c>
      <c r="M34" s="237">
        <v>5383</v>
      </c>
      <c r="N34" s="237">
        <v>0</v>
      </c>
      <c r="O34" s="237">
        <v>1012.0400000000009</v>
      </c>
      <c r="P34" s="237">
        <v>0</v>
      </c>
      <c r="Q34" s="237">
        <v>0</v>
      </c>
      <c r="R34" s="237">
        <v>45996.689999999995</v>
      </c>
      <c r="S34" s="237">
        <v>0</v>
      </c>
      <c r="T34" s="237">
        <v>27668.370000000003</v>
      </c>
      <c r="U34" s="237">
        <v>8821.1999999999971</v>
      </c>
      <c r="V34" s="237">
        <v>6398.3500000000058</v>
      </c>
      <c r="W34" s="237">
        <v>300</v>
      </c>
      <c r="X34" s="237">
        <v>16878.789999999994</v>
      </c>
      <c r="Y34" s="237">
        <v>5933.3600000000006</v>
      </c>
      <c r="Z34" s="237">
        <v>6521.4300000000076</v>
      </c>
      <c r="AA34" s="237">
        <v>8095.2299999999814</v>
      </c>
      <c r="AB34" s="237">
        <v>0</v>
      </c>
      <c r="AC34" s="237"/>
      <c r="AD34" s="83">
        <f t="shared" si="16"/>
        <v>137100.85999999999</v>
      </c>
      <c r="AE34" s="4">
        <v>27</v>
      </c>
    </row>
    <row r="35" spans="1:31">
      <c r="A35" s="199" t="s">
        <v>43</v>
      </c>
      <c r="B35" s="48">
        <f t="shared" si="15"/>
        <v>0</v>
      </c>
      <c r="E35" s="19" t="s">
        <v>24</v>
      </c>
      <c r="F35" s="237">
        <v>0</v>
      </c>
      <c r="G35" s="237">
        <v>0</v>
      </c>
      <c r="H35" s="237">
        <v>0</v>
      </c>
      <c r="I35" s="237">
        <v>216</v>
      </c>
      <c r="J35" s="237">
        <v>0</v>
      </c>
      <c r="K35" s="237">
        <v>0</v>
      </c>
      <c r="L35" s="237">
        <v>0</v>
      </c>
      <c r="M35" s="237">
        <v>-0.12999999999999545</v>
      </c>
      <c r="N35" s="237">
        <v>0</v>
      </c>
      <c r="O35" s="237">
        <v>0</v>
      </c>
      <c r="P35" s="237">
        <v>0</v>
      </c>
      <c r="Q35" s="237">
        <v>0</v>
      </c>
      <c r="R35" s="237">
        <v>0</v>
      </c>
      <c r="S35" s="237">
        <v>0</v>
      </c>
      <c r="T35" s="237">
        <v>0</v>
      </c>
      <c r="U35" s="237">
        <v>0</v>
      </c>
      <c r="V35" s="237">
        <v>0</v>
      </c>
      <c r="W35" s="237">
        <v>0</v>
      </c>
      <c r="X35" s="237">
        <v>0</v>
      </c>
      <c r="Y35" s="237">
        <v>0</v>
      </c>
      <c r="Z35" s="237">
        <v>0</v>
      </c>
      <c r="AA35" s="237">
        <v>0</v>
      </c>
      <c r="AB35" s="237">
        <v>0</v>
      </c>
      <c r="AC35" s="237"/>
      <c r="AD35" s="83">
        <f t="shared" si="16"/>
        <v>215.87</v>
      </c>
      <c r="AE35" s="4">
        <v>28</v>
      </c>
    </row>
    <row r="36" spans="1:31">
      <c r="A36" s="199" t="s">
        <v>44</v>
      </c>
      <c r="B36" s="48">
        <f t="shared" si="15"/>
        <v>0</v>
      </c>
      <c r="E36" s="19" t="s">
        <v>24</v>
      </c>
      <c r="F36" s="237">
        <v>0</v>
      </c>
      <c r="G36" s="237">
        <v>0</v>
      </c>
      <c r="H36" s="237">
        <v>0</v>
      </c>
      <c r="I36" s="237">
        <v>0</v>
      </c>
      <c r="J36" s="237">
        <v>0</v>
      </c>
      <c r="K36" s="237">
        <v>0</v>
      </c>
      <c r="L36" s="237">
        <v>0</v>
      </c>
      <c r="M36" s="237">
        <v>0</v>
      </c>
      <c r="N36" s="237">
        <v>0</v>
      </c>
      <c r="O36" s="237">
        <v>0</v>
      </c>
      <c r="P36" s="237">
        <v>0</v>
      </c>
      <c r="Q36" s="237">
        <v>0</v>
      </c>
      <c r="R36" s="237">
        <v>0</v>
      </c>
      <c r="S36" s="237">
        <v>0</v>
      </c>
      <c r="T36" s="237">
        <v>0</v>
      </c>
      <c r="U36" s="237">
        <v>0</v>
      </c>
      <c r="V36" s="237">
        <v>0</v>
      </c>
      <c r="W36" s="237">
        <v>0</v>
      </c>
      <c r="X36" s="237">
        <v>0</v>
      </c>
      <c r="Y36" s="237">
        <v>0</v>
      </c>
      <c r="Z36" s="237">
        <v>0</v>
      </c>
      <c r="AA36" s="237">
        <v>0</v>
      </c>
      <c r="AB36" s="237">
        <v>0</v>
      </c>
      <c r="AC36" s="237"/>
      <c r="AD36" s="83">
        <f t="shared" si="16"/>
        <v>0</v>
      </c>
      <c r="AE36" s="4">
        <v>29</v>
      </c>
    </row>
    <row r="37" spans="1:31">
      <c r="A37" s="199" t="s">
        <v>45</v>
      </c>
      <c r="B37" s="48">
        <f t="shared" si="15"/>
        <v>8837.9199999999837</v>
      </c>
      <c r="E37" s="19" t="s">
        <v>24</v>
      </c>
      <c r="F37" s="237">
        <v>0</v>
      </c>
      <c r="G37" s="237">
        <v>0</v>
      </c>
      <c r="H37" s="237">
        <v>0</v>
      </c>
      <c r="I37" s="237">
        <v>0</v>
      </c>
      <c r="J37" s="237">
        <v>0</v>
      </c>
      <c r="K37" s="237">
        <v>27137</v>
      </c>
      <c r="L37" s="237">
        <v>-6.0000000001309672E-2</v>
      </c>
      <c r="M37" s="237">
        <v>13089.399999999998</v>
      </c>
      <c r="N37" s="237">
        <v>0</v>
      </c>
      <c r="O37" s="237">
        <v>0</v>
      </c>
      <c r="P37" s="237">
        <v>0</v>
      </c>
      <c r="Q37" s="237">
        <v>394.17000000000553</v>
      </c>
      <c r="R37" s="237">
        <v>12751.549999999996</v>
      </c>
      <c r="S37" s="237">
        <v>23131.619999999995</v>
      </c>
      <c r="T37" s="237">
        <v>7695.0300000000134</v>
      </c>
      <c r="U37" s="237">
        <v>17380.11</v>
      </c>
      <c r="V37" s="237">
        <v>0</v>
      </c>
      <c r="W37" s="237">
        <v>8713.4799999999959</v>
      </c>
      <c r="X37" s="237">
        <v>19058.039999999994</v>
      </c>
      <c r="Y37" s="237">
        <v>0</v>
      </c>
      <c r="Z37" s="237">
        <v>0</v>
      </c>
      <c r="AA37" s="237">
        <v>9598.5400000000081</v>
      </c>
      <c r="AB37" s="237">
        <v>8837.9199999999837</v>
      </c>
      <c r="AC37" s="237"/>
      <c r="AD37" s="83">
        <f t="shared" si="16"/>
        <v>147786.79999999999</v>
      </c>
      <c r="AE37" s="4">
        <v>30</v>
      </c>
    </row>
    <row r="38" spans="1:31">
      <c r="A38" s="199" t="s">
        <v>46</v>
      </c>
      <c r="B38" s="48">
        <f t="shared" si="15"/>
        <v>57</v>
      </c>
      <c r="E38" s="19"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83">
        <f t="shared" si="16"/>
        <v>1951</v>
      </c>
      <c r="AE38" s="4">
        <v>31</v>
      </c>
    </row>
    <row r="39" spans="1:31">
      <c r="A39" s="199" t="s">
        <v>83</v>
      </c>
      <c r="B39" s="48">
        <f t="shared" si="15"/>
        <v>306</v>
      </c>
      <c r="E39" s="19" t="s">
        <v>24</v>
      </c>
      <c r="F39" s="237">
        <v>56</v>
      </c>
      <c r="G39" s="237">
        <v>105</v>
      </c>
      <c r="H39" s="237">
        <v>432</v>
      </c>
      <c r="I39" s="237">
        <v>-43</v>
      </c>
      <c r="J39" s="237">
        <v>109</v>
      </c>
      <c r="K39" s="237">
        <v>892</v>
      </c>
      <c r="L39" s="237">
        <v>-91</v>
      </c>
      <c r="M39" s="237">
        <v>412</v>
      </c>
      <c r="N39" s="237">
        <v>591</v>
      </c>
      <c r="O39" s="237">
        <v>-41</v>
      </c>
      <c r="P39" s="237">
        <v>-5</v>
      </c>
      <c r="Q39" s="237">
        <v>610</v>
      </c>
      <c r="R39" s="237">
        <v>1655</v>
      </c>
      <c r="S39" s="237">
        <v>664</v>
      </c>
      <c r="T39" s="237">
        <v>1930</v>
      </c>
      <c r="U39" s="237">
        <v>626</v>
      </c>
      <c r="V39" s="237">
        <v>315</v>
      </c>
      <c r="W39" s="237">
        <v>1333</v>
      </c>
      <c r="X39" s="237">
        <v>1076</v>
      </c>
      <c r="Y39" s="237">
        <v>597</v>
      </c>
      <c r="Z39" s="237">
        <v>777</v>
      </c>
      <c r="AA39" s="237">
        <v>742</v>
      </c>
      <c r="AB39" s="237">
        <v>306</v>
      </c>
      <c r="AC39" s="237"/>
      <c r="AD39" s="83">
        <f t="shared" si="16"/>
        <v>13048</v>
      </c>
      <c r="AE39" s="4">
        <v>32</v>
      </c>
    </row>
    <row r="40" spans="1:31">
      <c r="A40" s="194" t="s">
        <v>47</v>
      </c>
      <c r="B40" s="47">
        <f t="shared" si="15"/>
        <v>17320.919999999984</v>
      </c>
      <c r="C40" s="90"/>
      <c r="D40" s="90"/>
      <c r="E40" s="91"/>
      <c r="F40" s="309">
        <f>SUM(F32:F39)</f>
        <v>3342</v>
      </c>
      <c r="G40" s="309">
        <f t="shared" ref="G40:AC40" si="17">SUM(G32:G39)</f>
        <v>6270</v>
      </c>
      <c r="H40" s="309">
        <f t="shared" si="17"/>
        <v>5198</v>
      </c>
      <c r="I40" s="309">
        <f t="shared" si="17"/>
        <v>5872</v>
      </c>
      <c r="J40" s="309">
        <f t="shared" si="17"/>
        <v>4150</v>
      </c>
      <c r="K40" s="309">
        <f t="shared" si="17"/>
        <v>36133</v>
      </c>
      <c r="L40" s="309">
        <f t="shared" si="17"/>
        <v>5136.3399999999983</v>
      </c>
      <c r="M40" s="309">
        <f t="shared" si="17"/>
        <v>24877.269999999997</v>
      </c>
      <c r="N40" s="309">
        <f t="shared" si="17"/>
        <v>3408</v>
      </c>
      <c r="O40" s="309">
        <f t="shared" si="17"/>
        <v>6156.0400000000009</v>
      </c>
      <c r="P40" s="309">
        <f t="shared" si="17"/>
        <v>5358.08</v>
      </c>
      <c r="Q40" s="309">
        <f t="shared" si="17"/>
        <v>8075.0900000000056</v>
      </c>
      <c r="R40" s="309">
        <f t="shared" si="17"/>
        <v>67848.239999999991</v>
      </c>
      <c r="S40" s="309">
        <f t="shared" si="17"/>
        <v>30835.619999999995</v>
      </c>
      <c r="T40" s="309">
        <f t="shared" si="17"/>
        <v>60804.400000000016</v>
      </c>
      <c r="U40" s="309">
        <f t="shared" si="17"/>
        <v>34778.31</v>
      </c>
      <c r="V40" s="309">
        <f t="shared" si="17"/>
        <v>16814.350000000006</v>
      </c>
      <c r="W40" s="309">
        <f t="shared" si="17"/>
        <v>31878.479999999996</v>
      </c>
      <c r="X40" s="309">
        <f t="shared" si="17"/>
        <v>49079.829999999987</v>
      </c>
      <c r="Y40" s="35">
        <f t="shared" si="17"/>
        <v>21728.36</v>
      </c>
      <c r="Z40" s="35">
        <f t="shared" si="17"/>
        <v>20255.430000000008</v>
      </c>
      <c r="AA40" s="35">
        <f t="shared" si="17"/>
        <v>30893.76999999999</v>
      </c>
      <c r="AB40" s="35">
        <f t="shared" si="17"/>
        <v>17320.919999999984</v>
      </c>
      <c r="AC40" s="35">
        <f t="shared" si="17"/>
        <v>0</v>
      </c>
      <c r="AD40" s="64">
        <f t="shared" si="16"/>
        <v>496213.52999999985</v>
      </c>
      <c r="AE40" s="4">
        <v>33</v>
      </c>
    </row>
    <row r="41" spans="1:31">
      <c r="A41" s="167" t="s">
        <v>84</v>
      </c>
      <c r="B41" s="57"/>
      <c r="F41" s="266"/>
      <c r="G41" s="266"/>
      <c r="H41" s="266"/>
      <c r="I41" s="266"/>
      <c r="J41" s="266"/>
      <c r="K41" s="266"/>
      <c r="L41" s="266"/>
      <c r="M41" s="266"/>
      <c r="N41" s="266"/>
      <c r="O41" s="266"/>
      <c r="P41" s="266"/>
      <c r="Q41" s="266"/>
      <c r="R41" s="266"/>
      <c r="S41" s="266"/>
      <c r="T41" s="266"/>
      <c r="U41" s="266"/>
      <c r="V41" s="266"/>
      <c r="W41" s="266"/>
      <c r="X41" s="266"/>
      <c r="Y41" s="16"/>
      <c r="Z41" s="16"/>
      <c r="AA41" s="16"/>
      <c r="AB41" s="16"/>
      <c r="AC41" s="16"/>
      <c r="AD41" s="33"/>
      <c r="AE41" s="4">
        <v>34</v>
      </c>
    </row>
    <row r="42" spans="1:31">
      <c r="A42" s="199" t="s">
        <v>88</v>
      </c>
      <c r="B42" s="48">
        <f t="shared" ref="B42:B49" si="18">HLOOKUP($B$7,$F$8:$AC$75,AE42,FALSE)</f>
        <v>0</v>
      </c>
      <c r="E42" s="19"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33"/>
      <c r="AE42" s="4">
        <v>35</v>
      </c>
    </row>
    <row r="43" spans="1:31">
      <c r="A43" s="199" t="s">
        <v>89</v>
      </c>
      <c r="B43" s="48">
        <f t="shared" si="18"/>
        <v>0</v>
      </c>
      <c r="E43" s="19"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33"/>
      <c r="AE43" s="4">
        <v>36</v>
      </c>
    </row>
    <row r="44" spans="1:31">
      <c r="A44" s="199" t="s">
        <v>90</v>
      </c>
      <c r="B44" s="48">
        <f t="shared" si="18"/>
        <v>0</v>
      </c>
      <c r="E44" s="19"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33"/>
      <c r="AE44" s="4">
        <v>37</v>
      </c>
    </row>
    <row r="45" spans="1:31">
      <c r="A45" s="199" t="s">
        <v>91</v>
      </c>
      <c r="B45" s="48">
        <f t="shared" si="18"/>
        <v>0</v>
      </c>
      <c r="E45" s="19"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33"/>
      <c r="AE45" s="4">
        <v>38</v>
      </c>
    </row>
    <row r="46" spans="1:31">
      <c r="A46" s="199" t="s">
        <v>92</v>
      </c>
      <c r="B46" s="48">
        <f t="shared" si="18"/>
        <v>546375</v>
      </c>
      <c r="E46" s="19" t="s">
        <v>111</v>
      </c>
      <c r="F46" s="237">
        <v>0</v>
      </c>
      <c r="G46" s="237">
        <v>0</v>
      </c>
      <c r="H46" s="237">
        <v>0</v>
      </c>
      <c r="I46" s="237">
        <v>0</v>
      </c>
      <c r="J46" s="237">
        <v>0</v>
      </c>
      <c r="K46" s="237">
        <v>25875</v>
      </c>
      <c r="L46" s="237">
        <v>25875</v>
      </c>
      <c r="M46" s="237">
        <v>25875</v>
      </c>
      <c r="N46" s="237">
        <v>25875</v>
      </c>
      <c r="O46" s="237">
        <v>25875</v>
      </c>
      <c r="P46" s="237">
        <v>25875</v>
      </c>
      <c r="Q46" s="237">
        <v>147375</v>
      </c>
      <c r="R46" s="237">
        <v>147375</v>
      </c>
      <c r="S46" s="237">
        <v>147375</v>
      </c>
      <c r="T46" s="237">
        <v>147375</v>
      </c>
      <c r="U46" s="237">
        <v>147375</v>
      </c>
      <c r="V46" s="237">
        <v>147375</v>
      </c>
      <c r="W46" s="237">
        <v>147375</v>
      </c>
      <c r="X46" s="237">
        <v>147375</v>
      </c>
      <c r="Y46" s="237">
        <v>147375</v>
      </c>
      <c r="Z46" s="237">
        <v>477625</v>
      </c>
      <c r="AA46" s="237">
        <v>477625</v>
      </c>
      <c r="AB46" s="237">
        <v>546375</v>
      </c>
      <c r="AC46" s="237"/>
      <c r="AD46" s="33"/>
      <c r="AE46" s="4">
        <v>39</v>
      </c>
    </row>
    <row r="47" spans="1:31">
      <c r="A47" s="199" t="s">
        <v>93</v>
      </c>
      <c r="B47" s="48">
        <f t="shared" si="18"/>
        <v>0</v>
      </c>
      <c r="E47" s="19"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33"/>
      <c r="AE47" s="4">
        <v>40</v>
      </c>
    </row>
    <row r="48" spans="1:31">
      <c r="A48" s="199" t="s">
        <v>94</v>
      </c>
      <c r="B48" s="48">
        <f t="shared" si="18"/>
        <v>0</v>
      </c>
      <c r="E48" s="19"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33"/>
      <c r="AE48" s="4">
        <v>41</v>
      </c>
    </row>
    <row r="49" spans="1:31">
      <c r="A49" s="199" t="s">
        <v>95</v>
      </c>
      <c r="B49" s="48">
        <f t="shared" si="18"/>
        <v>0</v>
      </c>
      <c r="E49" s="19"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33"/>
      <c r="AE49" s="4">
        <v>42</v>
      </c>
    </row>
    <row r="50" spans="1:31">
      <c r="A50" s="167" t="s">
        <v>50</v>
      </c>
      <c r="B50" s="57"/>
      <c r="F50" s="266"/>
      <c r="G50" s="266"/>
      <c r="H50" s="266"/>
      <c r="I50" s="266"/>
      <c r="J50" s="266"/>
      <c r="K50" s="266"/>
      <c r="L50" s="266"/>
      <c r="M50" s="266"/>
      <c r="N50" s="266"/>
      <c r="O50" s="266"/>
      <c r="P50" s="266"/>
      <c r="Q50" s="266"/>
      <c r="R50" s="266"/>
      <c r="S50" s="266"/>
      <c r="T50" s="266"/>
      <c r="U50" s="266"/>
      <c r="V50" s="266"/>
      <c r="W50" s="266"/>
      <c r="X50" s="266"/>
      <c r="Y50" s="16"/>
      <c r="Z50" s="16"/>
      <c r="AA50" s="16"/>
      <c r="AB50" s="16"/>
      <c r="AC50" s="16"/>
      <c r="AD50" s="33"/>
      <c r="AE50" s="4">
        <v>43</v>
      </c>
    </row>
    <row r="51" spans="1:31">
      <c r="A51" s="136" t="s">
        <v>59</v>
      </c>
      <c r="B51" s="32">
        <f>HLOOKUP($B$7,$F$8:$AC$75,AE51,FALSE)</f>
        <v>1581098</v>
      </c>
      <c r="F51" s="31">
        <f>$F$4</f>
        <v>1581098</v>
      </c>
      <c r="G51" s="31">
        <f t="shared" ref="G51:Q51" si="19">$F$4</f>
        <v>1581098</v>
      </c>
      <c r="H51" s="31">
        <f t="shared" si="19"/>
        <v>1581098</v>
      </c>
      <c r="I51" s="31">
        <f t="shared" si="19"/>
        <v>1581098</v>
      </c>
      <c r="J51" s="31">
        <f t="shared" si="19"/>
        <v>1581098</v>
      </c>
      <c r="K51" s="31">
        <f t="shared" si="19"/>
        <v>1581098</v>
      </c>
      <c r="L51" s="31">
        <f t="shared" si="19"/>
        <v>1581098</v>
      </c>
      <c r="M51" s="31">
        <f t="shared" si="19"/>
        <v>1581098</v>
      </c>
      <c r="N51" s="31">
        <f t="shared" si="19"/>
        <v>1581098</v>
      </c>
      <c r="O51" s="31">
        <f t="shared" si="19"/>
        <v>1581098</v>
      </c>
      <c r="P51" s="31">
        <f t="shared" si="19"/>
        <v>1581098</v>
      </c>
      <c r="Q51" s="31">
        <f t="shared" si="19"/>
        <v>1581098</v>
      </c>
      <c r="R51" s="31">
        <f>$G$4</f>
        <v>1581098</v>
      </c>
      <c r="S51" s="31">
        <f t="shared" ref="S51:AC51" si="20">$G$4</f>
        <v>1581098</v>
      </c>
      <c r="T51" s="31">
        <f t="shared" si="20"/>
        <v>1581098</v>
      </c>
      <c r="U51" s="31">
        <f>$G$4</f>
        <v>1581098</v>
      </c>
      <c r="V51" s="31">
        <f t="shared" si="20"/>
        <v>1581098</v>
      </c>
      <c r="W51" s="31">
        <f t="shared" si="20"/>
        <v>1581098</v>
      </c>
      <c r="X51" s="31">
        <f t="shared" si="20"/>
        <v>1581098</v>
      </c>
      <c r="Y51" s="31">
        <f t="shared" si="20"/>
        <v>1581098</v>
      </c>
      <c r="Z51" s="31">
        <f t="shared" si="20"/>
        <v>1581098</v>
      </c>
      <c r="AA51" s="31">
        <f t="shared" si="20"/>
        <v>1581098</v>
      </c>
      <c r="AB51" s="31">
        <f t="shared" si="20"/>
        <v>1581098</v>
      </c>
      <c r="AC51" s="31">
        <f t="shared" si="20"/>
        <v>1581098</v>
      </c>
      <c r="AD51" s="60"/>
      <c r="AE51" s="4">
        <v>44</v>
      </c>
    </row>
    <row r="52" spans="1:31">
      <c r="A52" s="136" t="s">
        <v>60</v>
      </c>
      <c r="B52" s="32">
        <f>HLOOKUP($B$7,$F$8:$AC$75,AE52,FALSE)</f>
        <v>1449339.8333333333</v>
      </c>
      <c r="F52" s="32">
        <f t="shared" ref="F52:AC52" si="21">F51*(F9/12)</f>
        <v>131758.16666666666</v>
      </c>
      <c r="G52" s="32">
        <f t="shared" si="21"/>
        <v>263516.33333333331</v>
      </c>
      <c r="H52" s="32">
        <f t="shared" si="21"/>
        <v>395274.5</v>
      </c>
      <c r="I52" s="32">
        <f t="shared" si="21"/>
        <v>527032.66666666663</v>
      </c>
      <c r="J52" s="32">
        <f t="shared" si="21"/>
        <v>658790.83333333337</v>
      </c>
      <c r="K52" s="32">
        <f t="shared" si="21"/>
        <v>790549</v>
      </c>
      <c r="L52" s="32">
        <f t="shared" si="21"/>
        <v>922307.16666666674</v>
      </c>
      <c r="M52" s="32">
        <f t="shared" si="21"/>
        <v>1054065.3333333333</v>
      </c>
      <c r="N52" s="32">
        <f t="shared" si="21"/>
        <v>1185823.5</v>
      </c>
      <c r="O52" s="32">
        <f t="shared" si="21"/>
        <v>1317581.6666666667</v>
      </c>
      <c r="P52" s="32">
        <f t="shared" si="21"/>
        <v>1449339.8333333333</v>
      </c>
      <c r="Q52" s="32">
        <f t="shared" si="21"/>
        <v>1581098</v>
      </c>
      <c r="R52" s="32">
        <f t="shared" si="21"/>
        <v>131758.16666666666</v>
      </c>
      <c r="S52" s="32">
        <f t="shared" si="21"/>
        <v>263516.33333333331</v>
      </c>
      <c r="T52" s="32">
        <f t="shared" si="21"/>
        <v>395274.5</v>
      </c>
      <c r="U52" s="32">
        <f t="shared" si="21"/>
        <v>527032.66666666663</v>
      </c>
      <c r="V52" s="32">
        <f t="shared" si="21"/>
        <v>658790.83333333337</v>
      </c>
      <c r="W52" s="32">
        <f t="shared" si="21"/>
        <v>790549</v>
      </c>
      <c r="X52" s="32">
        <f t="shared" si="21"/>
        <v>922307.16666666674</v>
      </c>
      <c r="Y52" s="32">
        <f t="shared" si="21"/>
        <v>1054065.3333333333</v>
      </c>
      <c r="Z52" s="32">
        <f t="shared" si="21"/>
        <v>1185823.5</v>
      </c>
      <c r="AA52" s="32">
        <f t="shared" si="21"/>
        <v>1317581.6666666667</v>
      </c>
      <c r="AB52" s="32">
        <f t="shared" si="21"/>
        <v>1449339.8333333333</v>
      </c>
      <c r="AC52" s="32">
        <f t="shared" si="21"/>
        <v>1581098</v>
      </c>
      <c r="AD52" s="33"/>
      <c r="AE52" s="4">
        <v>45</v>
      </c>
    </row>
    <row r="53" spans="1:31">
      <c r="A53" s="182" t="s">
        <v>55</v>
      </c>
      <c r="B53" s="48">
        <f>HLOOKUP($B$7,$F$8:$AC$75,AE53,FALSE)</f>
        <v>382237.7099999999</v>
      </c>
      <c r="F53" s="36">
        <f>F40</f>
        <v>3342</v>
      </c>
      <c r="G53" s="36">
        <f t="shared" ref="G53:Q53" si="22">F53+G40</f>
        <v>9612</v>
      </c>
      <c r="H53" s="36">
        <f t="shared" si="22"/>
        <v>14810</v>
      </c>
      <c r="I53" s="36">
        <f t="shared" si="22"/>
        <v>20682</v>
      </c>
      <c r="J53" s="36">
        <f t="shared" si="22"/>
        <v>24832</v>
      </c>
      <c r="K53" s="36">
        <f t="shared" si="22"/>
        <v>60965</v>
      </c>
      <c r="L53" s="36">
        <f t="shared" si="22"/>
        <v>66101.34</v>
      </c>
      <c r="M53" s="36">
        <f t="shared" si="22"/>
        <v>90978.609999999986</v>
      </c>
      <c r="N53" s="36">
        <f t="shared" si="22"/>
        <v>94386.609999999986</v>
      </c>
      <c r="O53" s="36">
        <f t="shared" si="22"/>
        <v>100542.65</v>
      </c>
      <c r="P53" s="36">
        <f t="shared" si="22"/>
        <v>105900.73</v>
      </c>
      <c r="Q53" s="36">
        <f t="shared" si="22"/>
        <v>113975.82</v>
      </c>
      <c r="R53" s="36">
        <f>R40</f>
        <v>67848.239999999991</v>
      </c>
      <c r="S53" s="36">
        <f t="shared" ref="S53:AC53" si="23">R53+S40</f>
        <v>98683.859999999986</v>
      </c>
      <c r="T53" s="36">
        <f t="shared" si="23"/>
        <v>159488.26</v>
      </c>
      <c r="U53" s="36">
        <f t="shared" si="23"/>
        <v>194266.57</v>
      </c>
      <c r="V53" s="36">
        <f t="shared" si="23"/>
        <v>211080.92</v>
      </c>
      <c r="W53" s="36">
        <f t="shared" si="23"/>
        <v>242959.40000000002</v>
      </c>
      <c r="X53" s="36">
        <f t="shared" si="23"/>
        <v>292039.23</v>
      </c>
      <c r="Y53" s="36">
        <f t="shared" si="23"/>
        <v>313767.58999999997</v>
      </c>
      <c r="Z53" s="36">
        <f t="shared" si="23"/>
        <v>334023.01999999996</v>
      </c>
      <c r="AA53" s="36">
        <f t="shared" si="23"/>
        <v>364916.78999999992</v>
      </c>
      <c r="AB53" s="36">
        <f t="shared" si="23"/>
        <v>382237.7099999999</v>
      </c>
      <c r="AC53" s="36">
        <f t="shared" si="23"/>
        <v>382237.7099999999</v>
      </c>
      <c r="AD53" s="37"/>
      <c r="AE53" s="4">
        <v>46</v>
      </c>
    </row>
    <row r="54" spans="1:31">
      <c r="A54" s="182" t="s">
        <v>14</v>
      </c>
      <c r="B54" s="48">
        <f>HLOOKUP($B$7,$F$8:$AC$75,AE54,FALSE)</f>
        <v>546375</v>
      </c>
      <c r="E54" s="3"/>
      <c r="F54" s="36">
        <f>SUM(F42:F49)</f>
        <v>0</v>
      </c>
      <c r="G54" s="36">
        <f t="shared" ref="G54:AC54" si="24">SUM(G42:G49)</f>
        <v>0</v>
      </c>
      <c r="H54" s="36">
        <f t="shared" si="24"/>
        <v>0</v>
      </c>
      <c r="I54" s="36">
        <f t="shared" si="24"/>
        <v>0</v>
      </c>
      <c r="J54" s="36">
        <f t="shared" si="24"/>
        <v>0</v>
      </c>
      <c r="K54" s="36">
        <f t="shared" si="24"/>
        <v>25875</v>
      </c>
      <c r="L54" s="36">
        <f t="shared" si="24"/>
        <v>25875</v>
      </c>
      <c r="M54" s="36">
        <f t="shared" si="24"/>
        <v>25875</v>
      </c>
      <c r="N54" s="36">
        <f t="shared" si="24"/>
        <v>25875</v>
      </c>
      <c r="O54" s="36">
        <f t="shared" si="24"/>
        <v>25875</v>
      </c>
      <c r="P54" s="36">
        <f t="shared" si="24"/>
        <v>25875</v>
      </c>
      <c r="Q54" s="36">
        <f t="shared" si="24"/>
        <v>147375</v>
      </c>
      <c r="R54" s="36">
        <f t="shared" si="24"/>
        <v>147375</v>
      </c>
      <c r="S54" s="36">
        <f t="shared" si="24"/>
        <v>147375</v>
      </c>
      <c r="T54" s="36">
        <f t="shared" si="24"/>
        <v>147375</v>
      </c>
      <c r="U54" s="36">
        <f t="shared" si="24"/>
        <v>147375</v>
      </c>
      <c r="V54" s="36">
        <f t="shared" si="24"/>
        <v>147375</v>
      </c>
      <c r="W54" s="36">
        <f t="shared" si="24"/>
        <v>147375</v>
      </c>
      <c r="X54" s="36">
        <f t="shared" si="24"/>
        <v>147375</v>
      </c>
      <c r="Y54" s="36">
        <f t="shared" si="24"/>
        <v>147375</v>
      </c>
      <c r="Z54" s="36">
        <f t="shared" si="24"/>
        <v>477625</v>
      </c>
      <c r="AA54" s="36">
        <f t="shared" si="24"/>
        <v>477625</v>
      </c>
      <c r="AB54" s="36">
        <f t="shared" si="24"/>
        <v>546375</v>
      </c>
      <c r="AC54" s="36">
        <f t="shared" si="24"/>
        <v>0</v>
      </c>
      <c r="AD54" s="37"/>
      <c r="AE54" s="4">
        <v>47</v>
      </c>
    </row>
    <row r="55" spans="1:31">
      <c r="A55" s="213" t="s">
        <v>56</v>
      </c>
      <c r="B55" s="47">
        <f>HLOOKUP($B$7,$F$8:$AC$75,AE55,FALSE)</f>
        <v>928612.71</v>
      </c>
      <c r="C55" s="90"/>
      <c r="D55" s="90"/>
      <c r="E55" s="91"/>
      <c r="F55" s="35">
        <f>F53+F54</f>
        <v>3342</v>
      </c>
      <c r="G55" s="35">
        <f t="shared" ref="G55:AC55" si="25">G53+G54</f>
        <v>9612</v>
      </c>
      <c r="H55" s="35">
        <f t="shared" si="25"/>
        <v>14810</v>
      </c>
      <c r="I55" s="35">
        <f t="shared" si="25"/>
        <v>20682</v>
      </c>
      <c r="J55" s="35">
        <f t="shared" si="25"/>
        <v>24832</v>
      </c>
      <c r="K55" s="35">
        <f t="shared" si="25"/>
        <v>86840</v>
      </c>
      <c r="L55" s="35">
        <f>L53+L54</f>
        <v>91976.34</v>
      </c>
      <c r="M55" s="35">
        <f t="shared" si="25"/>
        <v>116853.60999999999</v>
      </c>
      <c r="N55" s="35">
        <f t="shared" si="25"/>
        <v>120261.60999999999</v>
      </c>
      <c r="O55" s="35">
        <f t="shared" si="25"/>
        <v>126417.65</v>
      </c>
      <c r="P55" s="35">
        <f t="shared" si="25"/>
        <v>131775.72999999998</v>
      </c>
      <c r="Q55" s="35">
        <f t="shared" si="25"/>
        <v>261350.82</v>
      </c>
      <c r="R55" s="35">
        <f t="shared" si="25"/>
        <v>215223.24</v>
      </c>
      <c r="S55" s="35">
        <f t="shared" si="25"/>
        <v>246058.86</v>
      </c>
      <c r="T55" s="35">
        <f t="shared" si="25"/>
        <v>306863.26</v>
      </c>
      <c r="U55" s="35">
        <f t="shared" si="25"/>
        <v>341641.57</v>
      </c>
      <c r="V55" s="35">
        <f t="shared" si="25"/>
        <v>358455.92000000004</v>
      </c>
      <c r="W55" s="35">
        <f t="shared" si="25"/>
        <v>390334.4</v>
      </c>
      <c r="X55" s="35">
        <f t="shared" si="25"/>
        <v>439414.23</v>
      </c>
      <c r="Y55" s="35">
        <f t="shared" si="25"/>
        <v>461142.58999999997</v>
      </c>
      <c r="Z55" s="35">
        <f t="shared" si="25"/>
        <v>811648.02</v>
      </c>
      <c r="AA55" s="35">
        <f t="shared" si="25"/>
        <v>842541.78999999992</v>
      </c>
      <c r="AB55" s="35">
        <f t="shared" si="25"/>
        <v>928612.71</v>
      </c>
      <c r="AC55" s="35">
        <f t="shared" si="25"/>
        <v>382237.7099999999</v>
      </c>
      <c r="AD55" s="37"/>
      <c r="AE55" s="4">
        <v>48</v>
      </c>
    </row>
    <row r="56" spans="1:31">
      <c r="A56" s="182" t="s">
        <v>72</v>
      </c>
      <c r="B56" s="86">
        <f>IFERROR(HLOOKUP($B$7,$F$8:$AC$75,AE56,FALSE),"-  ")</f>
        <v>0.24175459712174699</v>
      </c>
      <c r="F56" s="86">
        <f>IFERROR(F53/F51,"-  ")</f>
        <v>2.1137209711225998E-3</v>
      </c>
      <c r="G56" s="86">
        <f t="shared" ref="G56:AC56" si="26">IFERROR(G53/G51,"-  ")</f>
        <v>6.0793195614693082E-3</v>
      </c>
      <c r="H56" s="86">
        <f t="shared" si="26"/>
        <v>9.3669083130836928E-3</v>
      </c>
      <c r="I56" s="86">
        <f t="shared" si="26"/>
        <v>1.3080783101363735E-2</v>
      </c>
      <c r="J56" s="86">
        <f t="shared" si="26"/>
        <v>1.5705541338993535E-2</v>
      </c>
      <c r="K56" s="86">
        <f t="shared" si="26"/>
        <v>3.8558647218578483E-2</v>
      </c>
      <c r="L56" s="86">
        <f t="shared" si="26"/>
        <v>4.1807237755028467E-2</v>
      </c>
      <c r="M56" s="86">
        <f t="shared" si="26"/>
        <v>5.7541411095327413E-2</v>
      </c>
      <c r="N56" s="86">
        <f t="shared" si="26"/>
        <v>5.9696875209506298E-2</v>
      </c>
      <c r="O56" s="86">
        <f t="shared" si="26"/>
        <v>6.3590397306175828E-2</v>
      </c>
      <c r="P56" s="86">
        <f t="shared" si="26"/>
        <v>6.6979232153857635E-2</v>
      </c>
      <c r="Q56" s="86">
        <f t="shared" si="26"/>
        <v>7.2086499382074995E-2</v>
      </c>
      <c r="R56" s="86">
        <f t="shared" si="26"/>
        <v>4.2912102855104488E-2</v>
      </c>
      <c r="S56" s="86">
        <f t="shared" si="26"/>
        <v>6.2414764929182118E-2</v>
      </c>
      <c r="T56" s="86">
        <f t="shared" si="26"/>
        <v>0.10087183716632366</v>
      </c>
      <c r="U56" s="86">
        <f t="shared" si="26"/>
        <v>0.12286813973580386</v>
      </c>
      <c r="V56" s="86">
        <f t="shared" si="26"/>
        <v>0.1335027430304763</v>
      </c>
      <c r="W56" s="86">
        <f t="shared" si="26"/>
        <v>0.15366498471315504</v>
      </c>
      <c r="X56" s="86">
        <f t="shared" si="26"/>
        <v>0.18470659630206349</v>
      </c>
      <c r="Y56" s="86">
        <f t="shared" si="26"/>
        <v>0.19844917266355405</v>
      </c>
      <c r="Z56" s="86">
        <f t="shared" si="26"/>
        <v>0.21126016224168265</v>
      </c>
      <c r="AA56" s="86">
        <f t="shared" si="26"/>
        <v>0.23079960255468029</v>
      </c>
      <c r="AB56" s="86">
        <f t="shared" si="26"/>
        <v>0.24175459712174699</v>
      </c>
      <c r="AC56" s="86">
        <f t="shared" si="26"/>
        <v>0.24175459712174699</v>
      </c>
      <c r="AD56" s="38"/>
      <c r="AE56" s="4">
        <v>49</v>
      </c>
    </row>
    <row r="57" spans="1:31">
      <c r="A57" s="182" t="s">
        <v>73</v>
      </c>
      <c r="B57" s="86">
        <f>IFERROR(HLOOKUP($B$7,$F$8:$AC$75,AE57,FALSE),"-  ")</f>
        <v>0.58732141208198352</v>
      </c>
      <c r="E57" s="55"/>
      <c r="F57" s="86">
        <f>IFERROR(F55/F51,"-  ")</f>
        <v>2.1137209711225998E-3</v>
      </c>
      <c r="G57" s="86">
        <f t="shared" ref="G57:AC57" si="27">IFERROR(G55/G51,"-  ")</f>
        <v>6.0793195614693082E-3</v>
      </c>
      <c r="H57" s="86">
        <f t="shared" si="27"/>
        <v>9.3669083130836928E-3</v>
      </c>
      <c r="I57" s="86">
        <f t="shared" si="27"/>
        <v>1.3080783101363735E-2</v>
      </c>
      <c r="J57" s="86">
        <f t="shared" si="27"/>
        <v>1.5705541338993535E-2</v>
      </c>
      <c r="K57" s="86">
        <f t="shared" si="27"/>
        <v>5.4923856712234154E-2</v>
      </c>
      <c r="L57" s="86">
        <f t="shared" si="27"/>
        <v>5.8172447248684138E-2</v>
      </c>
      <c r="M57" s="86">
        <f t="shared" si="27"/>
        <v>7.3906620588983091E-2</v>
      </c>
      <c r="N57" s="86">
        <f t="shared" si="27"/>
        <v>7.6062084703161975E-2</v>
      </c>
      <c r="O57" s="86">
        <f t="shared" si="27"/>
        <v>7.9955606799831505E-2</v>
      </c>
      <c r="P57" s="86">
        <f t="shared" si="27"/>
        <v>8.3344441647513298E-2</v>
      </c>
      <c r="Q57" s="86">
        <f t="shared" si="27"/>
        <v>0.16529704041115731</v>
      </c>
      <c r="R57" s="86">
        <f t="shared" si="27"/>
        <v>0.13612264388418679</v>
      </c>
      <c r="S57" s="86">
        <f t="shared" si="27"/>
        <v>0.15562530595826443</v>
      </c>
      <c r="T57" s="86">
        <f t="shared" si="27"/>
        <v>0.194082378195406</v>
      </c>
      <c r="U57" s="86">
        <f t="shared" si="27"/>
        <v>0.21607868076488618</v>
      </c>
      <c r="V57" s="86">
        <f t="shared" si="27"/>
        <v>0.22671328405955865</v>
      </c>
      <c r="W57" s="86">
        <f t="shared" si="27"/>
        <v>0.24687552574223737</v>
      </c>
      <c r="X57" s="86">
        <f t="shared" si="27"/>
        <v>0.27791713733114581</v>
      </c>
      <c r="Y57" s="86">
        <f t="shared" si="27"/>
        <v>0.29165971369263638</v>
      </c>
      <c r="Z57" s="86">
        <f t="shared" si="27"/>
        <v>0.51334453651829304</v>
      </c>
      <c r="AA57" s="86">
        <f t="shared" si="27"/>
        <v>0.53288397683129063</v>
      </c>
      <c r="AB57" s="86">
        <f t="shared" si="27"/>
        <v>0.58732141208198352</v>
      </c>
      <c r="AC57" s="86">
        <f t="shared" si="27"/>
        <v>0.24175459712174699</v>
      </c>
      <c r="AD57" s="38"/>
      <c r="AE57" s="4">
        <v>50</v>
      </c>
    </row>
    <row r="58" spans="1:31">
      <c r="A58" s="182" t="s">
        <v>74</v>
      </c>
      <c r="B58" s="86">
        <f>IFERROR(HLOOKUP($B$7,$F$8:$AC$75,AE58,FALSE),"-  ")</f>
        <v>0.26373228776917856</v>
      </c>
      <c r="F58" s="86">
        <f>IFERROR(F53/F52,"-  ")</f>
        <v>2.5364651653471196E-2</v>
      </c>
      <c r="G58" s="86">
        <f t="shared" ref="G58:AC58" si="28">IFERROR(G53/G52,"-  ")</f>
        <v>3.6475917368815849E-2</v>
      </c>
      <c r="H58" s="86">
        <f t="shared" si="28"/>
        <v>3.7467633252334771E-2</v>
      </c>
      <c r="I58" s="86">
        <f t="shared" si="28"/>
        <v>3.9242349304091213E-2</v>
      </c>
      <c r="J58" s="86">
        <f t="shared" si="28"/>
        <v>3.7693299213584483E-2</v>
      </c>
      <c r="K58" s="86">
        <f t="shared" si="28"/>
        <v>7.7117294437156966E-2</v>
      </c>
      <c r="L58" s="86">
        <f t="shared" si="28"/>
        <v>7.1669550437191643E-2</v>
      </c>
      <c r="M58" s="86">
        <f t="shared" si="28"/>
        <v>8.6312116642991127E-2</v>
      </c>
      <c r="N58" s="86">
        <f t="shared" si="28"/>
        <v>7.9595833612675068E-2</v>
      </c>
      <c r="O58" s="86">
        <f t="shared" si="28"/>
        <v>7.6308476767410996E-2</v>
      </c>
      <c r="P58" s="86">
        <f t="shared" si="28"/>
        <v>7.3068253258753782E-2</v>
      </c>
      <c r="Q58" s="86">
        <f t="shared" si="28"/>
        <v>7.2086499382074995E-2</v>
      </c>
      <c r="R58" s="86">
        <f t="shared" si="28"/>
        <v>0.51494523426125383</v>
      </c>
      <c r="S58" s="86">
        <f t="shared" si="28"/>
        <v>0.37448858957509273</v>
      </c>
      <c r="T58" s="86">
        <f t="shared" si="28"/>
        <v>0.40348734866529462</v>
      </c>
      <c r="U58" s="86">
        <f t="shared" si="28"/>
        <v>0.3686044192074116</v>
      </c>
      <c r="V58" s="86">
        <f t="shared" si="28"/>
        <v>0.32040658327314309</v>
      </c>
      <c r="W58" s="86">
        <f t="shared" si="28"/>
        <v>0.30732996942631008</v>
      </c>
      <c r="X58" s="86">
        <f t="shared" si="28"/>
        <v>0.31663987937496596</v>
      </c>
      <c r="Y58" s="86">
        <f t="shared" si="28"/>
        <v>0.29767375899533111</v>
      </c>
      <c r="Z58" s="86">
        <f t="shared" si="28"/>
        <v>0.28168021632224355</v>
      </c>
      <c r="AA58" s="86">
        <f t="shared" si="28"/>
        <v>0.27695952306561633</v>
      </c>
      <c r="AB58" s="86">
        <f t="shared" si="28"/>
        <v>0.26373228776917856</v>
      </c>
      <c r="AC58" s="86">
        <f t="shared" si="28"/>
        <v>0.24175459712174699</v>
      </c>
      <c r="AD58" s="38"/>
      <c r="AE58" s="4">
        <v>51</v>
      </c>
    </row>
    <row r="59" spans="1:31">
      <c r="A59" s="167" t="s">
        <v>48</v>
      </c>
      <c r="B59" s="57"/>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38"/>
      <c r="AE59" s="4">
        <v>52</v>
      </c>
    </row>
    <row r="60" spans="1:31">
      <c r="A60" s="136" t="s">
        <v>52</v>
      </c>
      <c r="B60" s="32">
        <f>HLOOKUP($B$7,$F$8:$AC$75,AE60,FALSE)</f>
        <v>6324392</v>
      </c>
      <c r="F60" s="100">
        <f>SUM($F$4:$I$4)</f>
        <v>6324392</v>
      </c>
      <c r="G60" s="100">
        <f t="shared" ref="G60:AC60" si="29">SUM($F$4:$I$4)</f>
        <v>6324392</v>
      </c>
      <c r="H60" s="100">
        <f t="shared" si="29"/>
        <v>6324392</v>
      </c>
      <c r="I60" s="100">
        <f t="shared" si="29"/>
        <v>6324392</v>
      </c>
      <c r="J60" s="100">
        <f t="shared" si="29"/>
        <v>6324392</v>
      </c>
      <c r="K60" s="100">
        <f t="shared" si="29"/>
        <v>6324392</v>
      </c>
      <c r="L60" s="100">
        <f t="shared" si="29"/>
        <v>6324392</v>
      </c>
      <c r="M60" s="100">
        <f t="shared" si="29"/>
        <v>6324392</v>
      </c>
      <c r="N60" s="100">
        <f t="shared" si="29"/>
        <v>6324392</v>
      </c>
      <c r="O60" s="100">
        <f t="shared" si="29"/>
        <v>6324392</v>
      </c>
      <c r="P60" s="100">
        <f t="shared" si="29"/>
        <v>6324392</v>
      </c>
      <c r="Q60" s="100">
        <f t="shared" si="29"/>
        <v>6324392</v>
      </c>
      <c r="R60" s="100">
        <f t="shared" si="29"/>
        <v>6324392</v>
      </c>
      <c r="S60" s="100">
        <f t="shared" si="29"/>
        <v>6324392</v>
      </c>
      <c r="T60" s="100">
        <f t="shared" si="29"/>
        <v>6324392</v>
      </c>
      <c r="U60" s="100">
        <f t="shared" si="29"/>
        <v>6324392</v>
      </c>
      <c r="V60" s="100">
        <f t="shared" si="29"/>
        <v>6324392</v>
      </c>
      <c r="W60" s="100">
        <f t="shared" si="29"/>
        <v>6324392</v>
      </c>
      <c r="X60" s="100">
        <f t="shared" si="29"/>
        <v>6324392</v>
      </c>
      <c r="Y60" s="100">
        <f t="shared" si="29"/>
        <v>6324392</v>
      </c>
      <c r="Z60" s="100">
        <f t="shared" si="29"/>
        <v>6324392</v>
      </c>
      <c r="AA60" s="100">
        <f t="shared" si="29"/>
        <v>6324392</v>
      </c>
      <c r="AB60" s="100">
        <f t="shared" si="29"/>
        <v>6324392</v>
      </c>
      <c r="AC60" s="100">
        <f t="shared" si="29"/>
        <v>6324392</v>
      </c>
      <c r="AD60" s="38"/>
      <c r="AE60" s="4">
        <v>53</v>
      </c>
    </row>
    <row r="61" spans="1:31">
      <c r="A61" s="182" t="s">
        <v>58</v>
      </c>
      <c r="B61" s="48">
        <f>HLOOKUP($B$7,$F$8:$AC$75,AE61,FALSE)</f>
        <v>496213.52999999985</v>
      </c>
      <c r="F61" s="99">
        <f>F53</f>
        <v>3342</v>
      </c>
      <c r="G61" s="99">
        <f t="shared" ref="G61:P61" si="30">G53</f>
        <v>9612</v>
      </c>
      <c r="H61" s="99">
        <f t="shared" si="30"/>
        <v>14810</v>
      </c>
      <c r="I61" s="99">
        <f t="shared" si="30"/>
        <v>20682</v>
      </c>
      <c r="J61" s="99">
        <f t="shared" si="30"/>
        <v>24832</v>
      </c>
      <c r="K61" s="99">
        <f t="shared" si="30"/>
        <v>60965</v>
      </c>
      <c r="L61" s="99">
        <f t="shared" si="30"/>
        <v>66101.34</v>
      </c>
      <c r="M61" s="99">
        <f t="shared" si="30"/>
        <v>90978.609999999986</v>
      </c>
      <c r="N61" s="99">
        <f t="shared" si="30"/>
        <v>94386.609999999986</v>
      </c>
      <c r="O61" s="99">
        <f t="shared" si="30"/>
        <v>100542.65</v>
      </c>
      <c r="P61" s="99">
        <f t="shared" si="30"/>
        <v>105900.73</v>
      </c>
      <c r="Q61" s="99">
        <f>Q53</f>
        <v>113975.82</v>
      </c>
      <c r="R61" s="99">
        <f>R53+Q61</f>
        <v>181824.06</v>
      </c>
      <c r="S61" s="99">
        <f>R61+S40</f>
        <v>212659.68</v>
      </c>
      <c r="T61" s="99">
        <f t="shared" ref="T61:AC61" si="31">S61+T40</f>
        <v>273464.08</v>
      </c>
      <c r="U61" s="99">
        <f t="shared" si="31"/>
        <v>308242.39</v>
      </c>
      <c r="V61" s="99">
        <f t="shared" si="31"/>
        <v>325056.74</v>
      </c>
      <c r="W61" s="99">
        <f t="shared" si="31"/>
        <v>356935.22</v>
      </c>
      <c r="X61" s="99">
        <f t="shared" si="31"/>
        <v>406015.04999999993</v>
      </c>
      <c r="Y61" s="99">
        <f t="shared" si="31"/>
        <v>427743.40999999992</v>
      </c>
      <c r="Z61" s="99">
        <f t="shared" si="31"/>
        <v>447998.83999999991</v>
      </c>
      <c r="AA61" s="99">
        <f t="shared" si="31"/>
        <v>478892.60999999987</v>
      </c>
      <c r="AB61" s="99">
        <f t="shared" si="31"/>
        <v>496213.52999999985</v>
      </c>
      <c r="AC61" s="99">
        <f t="shared" si="31"/>
        <v>496213.52999999985</v>
      </c>
      <c r="AD61" s="38"/>
      <c r="AE61" s="4">
        <v>54</v>
      </c>
    </row>
    <row r="62" spans="1:31">
      <c r="A62" s="213" t="s">
        <v>57</v>
      </c>
      <c r="B62" s="47">
        <f>HLOOKUP($B$7,$F$8:$AC$75,AE62,FALSE)</f>
        <v>1042588.5299999998</v>
      </c>
      <c r="F62" s="34">
        <f>F61+F54</f>
        <v>3342</v>
      </c>
      <c r="G62" s="34">
        <f>G61+G54</f>
        <v>9612</v>
      </c>
      <c r="H62" s="34">
        <f t="shared" ref="H62:AC62" si="32">H61+H54</f>
        <v>14810</v>
      </c>
      <c r="I62" s="34">
        <f t="shared" si="32"/>
        <v>20682</v>
      </c>
      <c r="J62" s="34">
        <f t="shared" si="32"/>
        <v>24832</v>
      </c>
      <c r="K62" s="34">
        <f t="shared" si="32"/>
        <v>86840</v>
      </c>
      <c r="L62" s="34">
        <f t="shared" si="32"/>
        <v>91976.34</v>
      </c>
      <c r="M62" s="34">
        <f t="shared" si="32"/>
        <v>116853.60999999999</v>
      </c>
      <c r="N62" s="34">
        <f t="shared" si="32"/>
        <v>120261.60999999999</v>
      </c>
      <c r="O62" s="34">
        <f t="shared" si="32"/>
        <v>126417.65</v>
      </c>
      <c r="P62" s="34">
        <f t="shared" si="32"/>
        <v>131775.72999999998</v>
      </c>
      <c r="Q62" s="34">
        <f t="shared" si="32"/>
        <v>261350.82</v>
      </c>
      <c r="R62" s="34">
        <f t="shared" si="32"/>
        <v>329199.06</v>
      </c>
      <c r="S62" s="34">
        <f t="shared" si="32"/>
        <v>360034.68</v>
      </c>
      <c r="T62" s="34">
        <f t="shared" si="32"/>
        <v>420839.08</v>
      </c>
      <c r="U62" s="34">
        <f t="shared" si="32"/>
        <v>455617.39</v>
      </c>
      <c r="V62" s="34">
        <f t="shared" si="32"/>
        <v>472431.74</v>
      </c>
      <c r="W62" s="34">
        <f t="shared" si="32"/>
        <v>504310.22</v>
      </c>
      <c r="X62" s="34">
        <f t="shared" si="32"/>
        <v>553390.04999999993</v>
      </c>
      <c r="Y62" s="34">
        <f t="shared" si="32"/>
        <v>575118.40999999992</v>
      </c>
      <c r="Z62" s="34">
        <f t="shared" si="32"/>
        <v>925623.83999999985</v>
      </c>
      <c r="AA62" s="34">
        <f t="shared" si="32"/>
        <v>956517.60999999987</v>
      </c>
      <c r="AB62" s="34">
        <f t="shared" si="32"/>
        <v>1042588.5299999998</v>
      </c>
      <c r="AC62" s="34">
        <f t="shared" si="32"/>
        <v>496213.52999999985</v>
      </c>
      <c r="AD62" s="38"/>
      <c r="AE62" s="4">
        <v>55</v>
      </c>
    </row>
    <row r="63" spans="1:31">
      <c r="A63" s="182" t="s">
        <v>53</v>
      </c>
      <c r="B63" s="86">
        <f>IFERROR(HLOOKUP($B$7,$F$8:$AC$75,AE63,FALSE),"-  ")</f>
        <v>7.8460274125955479E-2</v>
      </c>
      <c r="F63" s="86">
        <f>IFERROR(F61/F60,"-  ")</f>
        <v>5.2843024278064995E-4</v>
      </c>
      <c r="G63" s="86">
        <f t="shared" ref="G63:AC63" si="33">IFERROR(G61/G60,"-  ")</f>
        <v>1.5198298903673271E-3</v>
      </c>
      <c r="H63" s="86">
        <f t="shared" si="33"/>
        <v>2.3417270782709232E-3</v>
      </c>
      <c r="I63" s="86">
        <f t="shared" si="33"/>
        <v>3.2701957753409339E-3</v>
      </c>
      <c r="J63" s="86">
        <f t="shared" si="33"/>
        <v>3.9263853347483836E-3</v>
      </c>
      <c r="K63" s="86">
        <f t="shared" si="33"/>
        <v>9.6396618046446208E-3</v>
      </c>
      <c r="L63" s="86">
        <f t="shared" si="33"/>
        <v>1.0451809438757117E-2</v>
      </c>
      <c r="M63" s="86">
        <f t="shared" si="33"/>
        <v>1.4385352773831853E-2</v>
      </c>
      <c r="N63" s="86">
        <f t="shared" si="33"/>
        <v>1.4924218802376574E-2</v>
      </c>
      <c r="O63" s="86">
        <f t="shared" si="33"/>
        <v>1.5897599326543957E-2</v>
      </c>
      <c r="P63" s="86">
        <f t="shared" si="33"/>
        <v>1.6744808038464409E-2</v>
      </c>
      <c r="Q63" s="86">
        <f t="shared" si="33"/>
        <v>1.8021624845518749E-2</v>
      </c>
      <c r="R63" s="86">
        <f t="shared" si="33"/>
        <v>2.8749650559294869E-2</v>
      </c>
      <c r="S63" s="86">
        <f t="shared" si="33"/>
        <v>3.3625316077814278E-2</v>
      </c>
      <c r="T63" s="86">
        <f t="shared" si="33"/>
        <v>4.3239584137099663E-2</v>
      </c>
      <c r="U63" s="86">
        <f t="shared" si="33"/>
        <v>4.8738659779469715E-2</v>
      </c>
      <c r="V63" s="86">
        <f t="shared" si="33"/>
        <v>5.1397310603137819E-2</v>
      </c>
      <c r="W63" s="86">
        <f t="shared" si="33"/>
        <v>5.6437871023807498E-2</v>
      </c>
      <c r="X63" s="86">
        <f t="shared" si="33"/>
        <v>6.419827392103461E-2</v>
      </c>
      <c r="Y63" s="86">
        <f t="shared" si="33"/>
        <v>6.7633918011407251E-2</v>
      </c>
      <c r="Z63" s="86">
        <f t="shared" si="33"/>
        <v>7.08366654059394E-2</v>
      </c>
      <c r="AA63" s="86">
        <f t="shared" si="33"/>
        <v>7.5721525484188812E-2</v>
      </c>
      <c r="AB63" s="86">
        <f t="shared" si="33"/>
        <v>7.8460274125955479E-2</v>
      </c>
      <c r="AC63" s="86">
        <f t="shared" si="33"/>
        <v>7.8460274125955479E-2</v>
      </c>
      <c r="AD63" s="38"/>
      <c r="AE63" s="4">
        <v>56</v>
      </c>
    </row>
    <row r="64" spans="1:31">
      <c r="A64" s="182" t="s">
        <v>54</v>
      </c>
      <c r="B64" s="86">
        <f>IFERROR(HLOOKUP($B$7,$F$8:$AC$75,AE64,FALSE),"-  ")</f>
        <v>0.1648519778660146</v>
      </c>
      <c r="F64" s="86">
        <f>IFERROR(F62/F60,"-  ")</f>
        <v>5.2843024278064995E-4</v>
      </c>
      <c r="G64" s="86">
        <f t="shared" ref="G64:AC64" si="34">IFERROR(G62/G60,"-  ")</f>
        <v>1.5198298903673271E-3</v>
      </c>
      <c r="H64" s="86">
        <f t="shared" si="34"/>
        <v>2.3417270782709232E-3</v>
      </c>
      <c r="I64" s="86">
        <f t="shared" si="34"/>
        <v>3.2701957753409339E-3</v>
      </c>
      <c r="J64" s="86">
        <f t="shared" si="34"/>
        <v>3.9263853347483836E-3</v>
      </c>
      <c r="K64" s="86">
        <f t="shared" si="34"/>
        <v>1.3730964178058538E-2</v>
      </c>
      <c r="L64" s="86">
        <f t="shared" si="34"/>
        <v>1.4543111812171034E-2</v>
      </c>
      <c r="M64" s="86">
        <f t="shared" si="34"/>
        <v>1.8476655147245773E-2</v>
      </c>
      <c r="N64" s="86">
        <f t="shared" si="34"/>
        <v>1.9015521175790494E-2</v>
      </c>
      <c r="O64" s="86">
        <f t="shared" si="34"/>
        <v>1.9988901699957876E-2</v>
      </c>
      <c r="P64" s="86">
        <f t="shared" si="34"/>
        <v>2.0836110411878325E-2</v>
      </c>
      <c r="Q64" s="86">
        <f t="shared" si="34"/>
        <v>4.1324260102789327E-2</v>
      </c>
      <c r="R64" s="86">
        <f t="shared" si="34"/>
        <v>5.2052285816565451E-2</v>
      </c>
      <c r="S64" s="86">
        <f t="shared" si="34"/>
        <v>5.692795133508486E-2</v>
      </c>
      <c r="T64" s="86">
        <f t="shared" si="34"/>
        <v>6.6542219394370244E-2</v>
      </c>
      <c r="U64" s="86">
        <f t="shared" si="34"/>
        <v>7.2041295036740297E-2</v>
      </c>
      <c r="V64" s="86">
        <f t="shared" si="34"/>
        <v>7.4699945860408401E-2</v>
      </c>
      <c r="W64" s="86">
        <f t="shared" si="34"/>
        <v>7.974050628107808E-2</v>
      </c>
      <c r="X64" s="86">
        <f t="shared" si="34"/>
        <v>8.7500909178305192E-2</v>
      </c>
      <c r="Y64" s="86">
        <f t="shared" si="34"/>
        <v>9.0936553268677833E-2</v>
      </c>
      <c r="Z64" s="86">
        <f t="shared" si="34"/>
        <v>0.14635775897509196</v>
      </c>
      <c r="AA64" s="86">
        <f t="shared" si="34"/>
        <v>0.15124261905334138</v>
      </c>
      <c r="AB64" s="86">
        <f t="shared" si="34"/>
        <v>0.1648519778660146</v>
      </c>
      <c r="AC64" s="86">
        <f t="shared" si="34"/>
        <v>7.8460274125955479E-2</v>
      </c>
      <c r="AD64" s="38"/>
      <c r="AE64" s="4">
        <v>57</v>
      </c>
    </row>
    <row r="65" spans="1:31">
      <c r="A65" s="167" t="s">
        <v>15</v>
      </c>
      <c r="B65" s="57"/>
      <c r="F65" s="16"/>
      <c r="G65" s="16"/>
      <c r="H65" s="16"/>
      <c r="I65" s="16"/>
      <c r="J65" s="16"/>
      <c r="K65" s="16"/>
      <c r="L65" s="16"/>
      <c r="M65" s="16"/>
      <c r="N65" s="16"/>
      <c r="O65" s="16"/>
      <c r="P65" s="16"/>
      <c r="Q65" s="16"/>
      <c r="R65" s="16"/>
      <c r="S65" s="16"/>
      <c r="T65" s="16"/>
      <c r="U65" s="16"/>
      <c r="V65" s="16"/>
      <c r="W65" s="16"/>
      <c r="X65" s="16"/>
      <c r="Y65" s="16"/>
      <c r="Z65" s="16"/>
      <c r="AA65" s="16"/>
      <c r="AB65" s="16"/>
      <c r="AC65" s="16"/>
      <c r="AD65" s="33"/>
      <c r="AE65" s="4">
        <v>58</v>
      </c>
    </row>
    <row r="66" spans="1:31">
      <c r="A66" s="173" t="s">
        <v>16</v>
      </c>
      <c r="B66" s="39">
        <f>HLOOKUP($B$7,$F$8:$AC$75,AE66,FALSE)</f>
        <v>0</v>
      </c>
      <c r="E66" s="19" t="s">
        <v>30</v>
      </c>
      <c r="F66" s="56"/>
      <c r="G66" s="56"/>
      <c r="H66" s="56"/>
      <c r="I66" s="56"/>
      <c r="J66" s="56"/>
      <c r="K66" s="56"/>
      <c r="L66" s="56"/>
      <c r="M66" s="56"/>
      <c r="N66" s="56"/>
      <c r="O66" s="56"/>
      <c r="P66" s="56"/>
      <c r="Q66" s="56"/>
      <c r="R66" s="56"/>
      <c r="S66" s="56"/>
      <c r="T66" s="56"/>
      <c r="U66" s="56"/>
      <c r="V66" s="56"/>
      <c r="W66" s="56"/>
      <c r="X66" s="56"/>
      <c r="Y66" s="56"/>
      <c r="Z66" s="56"/>
      <c r="AA66" s="56"/>
      <c r="AB66" s="56"/>
      <c r="AC66" s="56"/>
      <c r="AD66" s="33"/>
      <c r="AE66" s="4">
        <v>59</v>
      </c>
    </row>
    <row r="67" spans="1:31">
      <c r="A67" s="173" t="s">
        <v>17</v>
      </c>
      <c r="B67" s="39">
        <f>HLOOKUP($B$7,$F$8:$AC$75,AE67,FALSE)</f>
        <v>0</v>
      </c>
      <c r="E67" s="19" t="s">
        <v>30</v>
      </c>
      <c r="F67" s="56"/>
      <c r="G67" s="56"/>
      <c r="H67" s="56"/>
      <c r="I67" s="56"/>
      <c r="J67" s="56"/>
      <c r="K67" s="56"/>
      <c r="L67" s="56"/>
      <c r="M67" s="56"/>
      <c r="N67" s="56"/>
      <c r="O67" s="56"/>
      <c r="P67" s="56"/>
      <c r="Q67" s="56"/>
      <c r="R67" s="56"/>
      <c r="S67" s="56"/>
      <c r="T67" s="56"/>
      <c r="U67" s="56"/>
      <c r="V67" s="56"/>
      <c r="W67" s="56"/>
      <c r="X67" s="56"/>
      <c r="Y67" s="56"/>
      <c r="Z67" s="56"/>
      <c r="AA67" s="56"/>
      <c r="AB67" s="56"/>
      <c r="AC67" s="56"/>
      <c r="AD67" s="33"/>
      <c r="AE67" s="4">
        <v>60</v>
      </c>
    </row>
    <row r="68" spans="1:31">
      <c r="A68" s="173" t="s">
        <v>18</v>
      </c>
      <c r="B68" s="39">
        <f>HLOOKUP($B$7,$F$8:$AC$75,AE68,FALSE)</f>
        <v>0</v>
      </c>
      <c r="E68" s="19" t="s">
        <v>30</v>
      </c>
      <c r="F68" s="56"/>
      <c r="G68" s="56"/>
      <c r="H68" s="56"/>
      <c r="I68" s="56"/>
      <c r="J68" s="56"/>
      <c r="K68" s="56"/>
      <c r="L68" s="56"/>
      <c r="M68" s="56"/>
      <c r="N68" s="56"/>
      <c r="O68" s="56"/>
      <c r="P68" s="56"/>
      <c r="Q68" s="56"/>
      <c r="R68" s="56"/>
      <c r="S68" s="56"/>
      <c r="T68" s="56"/>
      <c r="U68" s="56"/>
      <c r="V68" s="56"/>
      <c r="W68" s="56"/>
      <c r="X68" s="56"/>
      <c r="Y68" s="56"/>
      <c r="Z68" s="56"/>
      <c r="AA68" s="56"/>
      <c r="AB68" s="56"/>
      <c r="AC68" s="56"/>
      <c r="AD68" s="33"/>
      <c r="AE68" s="4">
        <v>61</v>
      </c>
    </row>
    <row r="69" spans="1:31">
      <c r="A69" s="173" t="s">
        <v>19</v>
      </c>
      <c r="B69" s="39">
        <f>HLOOKUP($B$7,$F$8:$AC$75,AE69,FALSE)</f>
        <v>0.9</v>
      </c>
      <c r="E69" s="19" t="s">
        <v>31</v>
      </c>
      <c r="F69" s="56">
        <v>0.9</v>
      </c>
      <c r="G69" s="56">
        <v>0.9</v>
      </c>
      <c r="H69" s="56">
        <v>0.9</v>
      </c>
      <c r="I69" s="56">
        <v>0.9</v>
      </c>
      <c r="J69" s="56">
        <v>0.9</v>
      </c>
      <c r="K69" s="56">
        <v>0.9</v>
      </c>
      <c r="L69" s="56">
        <v>0.9</v>
      </c>
      <c r="M69" s="56">
        <v>0.9</v>
      </c>
      <c r="N69" s="56">
        <v>0.9</v>
      </c>
      <c r="O69" s="56">
        <v>0.9</v>
      </c>
      <c r="P69" s="56">
        <v>0.9</v>
      </c>
      <c r="Q69" s="56">
        <v>0.9</v>
      </c>
      <c r="R69" s="56">
        <v>0.9</v>
      </c>
      <c r="S69" s="56">
        <v>0.9</v>
      </c>
      <c r="T69" s="56">
        <v>0.9</v>
      </c>
      <c r="U69" s="56">
        <v>0.9</v>
      </c>
      <c r="V69" s="56">
        <v>0.9</v>
      </c>
      <c r="W69" s="56">
        <v>0.9</v>
      </c>
      <c r="X69" s="56">
        <v>0.9</v>
      </c>
      <c r="Y69" s="56">
        <v>0.9</v>
      </c>
      <c r="Z69" s="56">
        <v>0.9</v>
      </c>
      <c r="AA69" s="56">
        <v>0.9</v>
      </c>
      <c r="AB69" s="56">
        <v>0.9</v>
      </c>
      <c r="AC69" s="56">
        <v>0.9</v>
      </c>
      <c r="AD69" s="33"/>
      <c r="AE69" s="4">
        <v>62</v>
      </c>
    </row>
    <row r="70" spans="1:31">
      <c r="A70" s="167" t="s">
        <v>6</v>
      </c>
      <c r="B70" s="57"/>
      <c r="F70" s="16"/>
      <c r="G70" s="16"/>
      <c r="H70" s="16"/>
      <c r="I70" s="16"/>
      <c r="J70" s="16"/>
      <c r="K70" s="16"/>
      <c r="L70" s="16"/>
      <c r="M70" s="16"/>
      <c r="N70" s="16"/>
      <c r="O70" s="16"/>
      <c r="P70" s="16"/>
      <c r="Q70" s="16"/>
      <c r="R70" s="16"/>
      <c r="S70" s="16"/>
      <c r="T70" s="16"/>
      <c r="U70" s="16"/>
      <c r="V70" s="16"/>
      <c r="W70" s="16"/>
      <c r="X70" s="16"/>
      <c r="Y70" s="16"/>
      <c r="Z70" s="16"/>
      <c r="AA70" s="16"/>
      <c r="AB70" s="16"/>
      <c r="AC70" s="16"/>
      <c r="AD70" s="33"/>
      <c r="AE70" s="4">
        <v>63</v>
      </c>
    </row>
    <row r="71" spans="1:31">
      <c r="A71" s="173" t="s">
        <v>1</v>
      </c>
      <c r="B71" s="18">
        <f>HLOOKUP($B$7,$F$8:$AC$75,AE71,FALSE)</f>
        <v>4</v>
      </c>
      <c r="E71" s="19" t="s">
        <v>111</v>
      </c>
      <c r="F71" s="7">
        <v>0</v>
      </c>
      <c r="G71" s="7">
        <v>0</v>
      </c>
      <c r="H71" s="7">
        <v>0</v>
      </c>
      <c r="I71" s="7">
        <v>0</v>
      </c>
      <c r="J71" s="7">
        <v>0</v>
      </c>
      <c r="K71" s="7">
        <v>1</v>
      </c>
      <c r="L71" s="7">
        <v>1</v>
      </c>
      <c r="M71" s="7">
        <v>1</v>
      </c>
      <c r="N71" s="7">
        <v>1</v>
      </c>
      <c r="O71" s="7">
        <v>2</v>
      </c>
      <c r="P71" s="7">
        <v>2</v>
      </c>
      <c r="Q71" s="7">
        <v>2</v>
      </c>
      <c r="R71" s="235">
        <v>2</v>
      </c>
      <c r="S71" s="235">
        <v>2</v>
      </c>
      <c r="T71" s="235">
        <v>2</v>
      </c>
      <c r="U71" s="235">
        <v>2</v>
      </c>
      <c r="V71" s="235">
        <v>2</v>
      </c>
      <c r="W71" s="235">
        <v>3</v>
      </c>
      <c r="X71" s="235">
        <v>3</v>
      </c>
      <c r="Y71" s="235">
        <v>4</v>
      </c>
      <c r="Z71" s="235">
        <v>4</v>
      </c>
      <c r="AA71" s="235">
        <v>4</v>
      </c>
      <c r="AB71" s="235">
        <v>4</v>
      </c>
      <c r="AC71" s="235"/>
      <c r="AD71" s="27"/>
      <c r="AE71" s="4">
        <v>64</v>
      </c>
    </row>
    <row r="72" spans="1:31">
      <c r="A72" s="173" t="s">
        <v>32</v>
      </c>
      <c r="B72" s="18">
        <f>HLOOKUP($B$7,$F$8:$AC$75,AE72,FALSE)</f>
        <v>2</v>
      </c>
      <c r="E72" s="19" t="s">
        <v>111</v>
      </c>
      <c r="F72" s="7">
        <v>0</v>
      </c>
      <c r="G72" s="7">
        <v>0</v>
      </c>
      <c r="H72" s="7">
        <v>0</v>
      </c>
      <c r="I72" s="7">
        <v>0</v>
      </c>
      <c r="J72" s="7">
        <v>0</v>
      </c>
      <c r="K72" s="7">
        <v>0</v>
      </c>
      <c r="L72" s="7">
        <v>1</v>
      </c>
      <c r="M72" s="7">
        <v>1</v>
      </c>
      <c r="N72" s="7">
        <v>1</v>
      </c>
      <c r="O72" s="7">
        <v>1</v>
      </c>
      <c r="P72" s="7">
        <v>2</v>
      </c>
      <c r="Q72" s="7">
        <v>2</v>
      </c>
      <c r="R72" s="235">
        <v>2</v>
      </c>
      <c r="S72" s="235">
        <v>2</v>
      </c>
      <c r="T72" s="235">
        <v>2</v>
      </c>
      <c r="U72" s="235">
        <v>2</v>
      </c>
      <c r="V72" s="235">
        <v>2</v>
      </c>
      <c r="W72" s="235">
        <v>2</v>
      </c>
      <c r="X72" s="235">
        <v>2</v>
      </c>
      <c r="Y72" s="235">
        <v>2</v>
      </c>
      <c r="Z72" s="235">
        <v>2</v>
      </c>
      <c r="AA72" s="235">
        <v>2</v>
      </c>
      <c r="AB72" s="235">
        <v>2</v>
      </c>
      <c r="AC72" s="235"/>
      <c r="AD72" s="27"/>
      <c r="AE72" s="4">
        <v>65</v>
      </c>
    </row>
    <row r="73" spans="1:31" s="4" customFormat="1">
      <c r="A73" s="167" t="s">
        <v>27</v>
      </c>
      <c r="B73" s="57"/>
      <c r="C73" s="40"/>
      <c r="E73" s="40"/>
      <c r="F73" s="16"/>
      <c r="G73" s="16"/>
      <c r="H73" s="16"/>
      <c r="I73" s="16"/>
      <c r="J73" s="16"/>
      <c r="K73" s="16"/>
      <c r="L73" s="16"/>
      <c r="M73" s="16"/>
      <c r="N73" s="16"/>
      <c r="O73" s="16"/>
      <c r="P73" s="16"/>
      <c r="Q73" s="16"/>
      <c r="R73" s="16"/>
      <c r="S73" s="16"/>
      <c r="T73" s="16"/>
      <c r="U73" s="16"/>
      <c r="V73" s="16"/>
      <c r="W73" s="16"/>
      <c r="X73" s="16"/>
      <c r="Y73" s="16"/>
      <c r="Z73" s="16"/>
      <c r="AA73" s="16"/>
      <c r="AB73" s="16"/>
      <c r="AC73" s="16"/>
      <c r="AD73" s="33"/>
      <c r="AE73" s="4">
        <v>66</v>
      </c>
    </row>
    <row r="74" spans="1:31" s="4" customFormat="1">
      <c r="A74" s="173" t="s">
        <v>109</v>
      </c>
      <c r="B74" s="18">
        <f>HLOOKUP($B$7,$F$8:$AC$75,AE75,FALSE)</f>
        <v>0</v>
      </c>
      <c r="C74" s="51"/>
      <c r="D74" s="52"/>
      <c r="E74" s="53" t="s">
        <v>28</v>
      </c>
      <c r="F74" s="41"/>
      <c r="G74" s="41"/>
      <c r="H74" s="42"/>
      <c r="I74" s="41">
        <f>H74</f>
        <v>0</v>
      </c>
      <c r="J74" s="41">
        <f>H74</f>
        <v>0</v>
      </c>
      <c r="K74" s="42"/>
      <c r="L74" s="41">
        <f>K74</f>
        <v>0</v>
      </c>
      <c r="M74" s="41">
        <f>K74</f>
        <v>0</v>
      </c>
      <c r="N74" s="42"/>
      <c r="O74" s="41">
        <f>N74</f>
        <v>0</v>
      </c>
      <c r="P74" s="41">
        <f>N74</f>
        <v>0</v>
      </c>
      <c r="Q74" s="238"/>
      <c r="R74" s="41">
        <f>Q74</f>
        <v>0</v>
      </c>
      <c r="S74" s="41">
        <f>Q74</f>
        <v>0</v>
      </c>
      <c r="T74" s="238"/>
      <c r="U74" s="41">
        <f>T74</f>
        <v>0</v>
      </c>
      <c r="V74" s="41">
        <f>T74</f>
        <v>0</v>
      </c>
      <c r="W74" s="238"/>
      <c r="X74" s="41">
        <f>W74</f>
        <v>0</v>
      </c>
      <c r="Y74" s="41">
        <f>W74</f>
        <v>0</v>
      </c>
      <c r="Z74" s="238"/>
      <c r="AA74" s="41">
        <f>Z74</f>
        <v>0</v>
      </c>
      <c r="AB74" s="41">
        <f>Z74</f>
        <v>0</v>
      </c>
      <c r="AC74" s="238"/>
      <c r="AD74" s="33"/>
      <c r="AE74" s="4">
        <v>67</v>
      </c>
    </row>
    <row r="75" spans="1:31" s="4" customFormat="1" ht="15" customHeight="1">
      <c r="A75" s="173" t="s">
        <v>110</v>
      </c>
      <c r="B75" s="18">
        <f>HLOOKUP($B$7,$F$8:$AC$75,AE75,FALSE)</f>
        <v>0</v>
      </c>
      <c r="C75" s="40"/>
      <c r="D75" s="40"/>
      <c r="E75" s="53" t="s">
        <v>28</v>
      </c>
      <c r="F75" s="41"/>
      <c r="G75" s="41"/>
      <c r="H75" s="42"/>
      <c r="I75" s="41">
        <f>H75</f>
        <v>0</v>
      </c>
      <c r="J75" s="41">
        <f>H75</f>
        <v>0</v>
      </c>
      <c r="K75" s="42"/>
      <c r="L75" s="41">
        <f>K75</f>
        <v>0</v>
      </c>
      <c r="M75" s="41">
        <f>K75</f>
        <v>0</v>
      </c>
      <c r="N75" s="42"/>
      <c r="O75" s="41">
        <f>N75</f>
        <v>0</v>
      </c>
      <c r="P75" s="41">
        <f>N75</f>
        <v>0</v>
      </c>
      <c r="Q75" s="238"/>
      <c r="R75" s="41">
        <f>Q75</f>
        <v>0</v>
      </c>
      <c r="S75" s="41">
        <f>Q75</f>
        <v>0</v>
      </c>
      <c r="T75" s="238"/>
      <c r="U75" s="41">
        <f>T75</f>
        <v>0</v>
      </c>
      <c r="V75" s="41">
        <f>T75</f>
        <v>0</v>
      </c>
      <c r="W75" s="238"/>
      <c r="X75" s="41">
        <f>W75</f>
        <v>0</v>
      </c>
      <c r="Y75" s="41">
        <f>W75</f>
        <v>0</v>
      </c>
      <c r="Z75" s="238"/>
      <c r="AA75" s="41">
        <f>Z75</f>
        <v>0</v>
      </c>
      <c r="AB75" s="41">
        <f>Z75</f>
        <v>0</v>
      </c>
      <c r="AC75" s="238"/>
      <c r="AD75" s="33"/>
      <c r="AE75" s="4">
        <v>68</v>
      </c>
    </row>
    <row r="76" spans="1:31" s="4" customFormat="1" ht="15" customHeight="1">
      <c r="A76" s="141"/>
      <c r="C76" s="40"/>
      <c r="D76" s="40"/>
      <c r="E76" s="40"/>
      <c r="F76" s="40"/>
      <c r="G76" s="40"/>
      <c r="H76" s="40"/>
      <c r="I76" s="40"/>
      <c r="J76" s="40"/>
      <c r="K76" s="40"/>
      <c r="L76" s="40"/>
      <c r="M76" s="40"/>
      <c r="N76" s="40"/>
      <c r="O76" s="40"/>
      <c r="P76" s="40"/>
      <c r="Q76" s="40"/>
      <c r="R76" s="40"/>
      <c r="S76" s="40"/>
      <c r="T76" s="239"/>
      <c r="U76" s="40"/>
      <c r="V76" s="40"/>
      <c r="W76" s="40"/>
      <c r="X76" s="40"/>
      <c r="Y76" s="40"/>
      <c r="Z76" s="239"/>
      <c r="AA76" s="40"/>
      <c r="AB76" s="40"/>
      <c r="AC76" s="40"/>
      <c r="AD76" s="40"/>
    </row>
    <row r="77" spans="1:31" s="4" customFormat="1">
      <c r="A77" s="226" t="s">
        <v>36</v>
      </c>
      <c r="B77" s="67"/>
      <c r="C77" s="40"/>
    </row>
    <row r="78" spans="1:31" s="4" customFormat="1">
      <c r="A78" s="167" t="s">
        <v>26</v>
      </c>
      <c r="B78" s="11"/>
      <c r="C78" s="40"/>
    </row>
    <row r="79" spans="1:31" s="4" customFormat="1">
      <c r="A79" s="228">
        <f>VLOOKUP(B7,E88:T111,2,FALSE)</f>
        <v>0</v>
      </c>
      <c r="B79" s="69"/>
      <c r="C79" s="40"/>
    </row>
    <row r="80" spans="1:31" s="4" customFormat="1">
      <c r="A80" s="167" t="s">
        <v>100</v>
      </c>
      <c r="B80" s="11"/>
      <c r="C80" s="40"/>
    </row>
    <row r="81" spans="1:30" s="4" customFormat="1">
      <c r="A81" s="228">
        <f>VLOOKUP(B7,E88:T111,6,FALSE)</f>
        <v>0</v>
      </c>
      <c r="B81" s="69"/>
      <c r="C81" s="40"/>
    </row>
    <row r="82" spans="1:30" s="4" customFormat="1">
      <c r="A82" s="167" t="s">
        <v>37</v>
      </c>
      <c r="B82" s="11"/>
      <c r="C82" s="40"/>
    </row>
    <row r="83" spans="1:30" s="4" customFormat="1">
      <c r="A83" s="228">
        <f>VLOOKUP(B7,E88:T111,10,FALSE)</f>
        <v>0</v>
      </c>
      <c r="B83" s="76"/>
      <c r="C83" s="40"/>
    </row>
    <row r="84" spans="1:30">
      <c r="A84" s="167" t="s">
        <v>49</v>
      </c>
    </row>
    <row r="85" spans="1:30">
      <c r="A85" s="228">
        <f>VLOOKUP(B7,E88:T111,14,FALSE)</f>
        <v>0</v>
      </c>
      <c r="D85" s="333" t="s">
        <v>35</v>
      </c>
      <c r="E85" s="333"/>
      <c r="F85" s="333"/>
      <c r="G85" s="333"/>
      <c r="H85" s="333"/>
      <c r="I85" s="40"/>
      <c r="J85" s="40"/>
      <c r="K85" s="40"/>
      <c r="L85" s="40"/>
      <c r="M85" s="40"/>
      <c r="N85" s="40"/>
      <c r="O85" s="40"/>
      <c r="P85" s="40"/>
      <c r="Q85" s="40"/>
      <c r="R85" s="40"/>
      <c r="S85" s="40"/>
      <c r="T85" s="40"/>
      <c r="U85" s="40"/>
      <c r="V85" s="40"/>
      <c r="W85" s="40"/>
      <c r="X85" s="40"/>
      <c r="Y85" s="40"/>
      <c r="Z85" s="40"/>
      <c r="AA85" s="40"/>
      <c r="AB85" s="40"/>
      <c r="AC85" s="40"/>
      <c r="AD85" s="40"/>
    </row>
    <row r="86" spans="1:30">
      <c r="A86" s="232"/>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row>
    <row r="87" spans="1:30">
      <c r="A87" s="229"/>
      <c r="D87" s="40"/>
      <c r="E87" s="3"/>
      <c r="F87" s="334" t="s">
        <v>26</v>
      </c>
      <c r="G87" s="334"/>
      <c r="H87" s="334"/>
      <c r="I87" s="334"/>
      <c r="J87" s="334" t="s">
        <v>100</v>
      </c>
      <c r="K87" s="334"/>
      <c r="L87" s="334"/>
      <c r="M87" s="334"/>
      <c r="N87" s="334" t="s">
        <v>34</v>
      </c>
      <c r="O87" s="334"/>
      <c r="P87" s="334"/>
      <c r="Q87" s="334"/>
      <c r="R87" s="334" t="s">
        <v>49</v>
      </c>
      <c r="S87" s="334"/>
      <c r="T87" s="334"/>
      <c r="U87" s="130"/>
      <c r="V87" s="130"/>
      <c r="W87" s="130"/>
      <c r="X87" s="130"/>
      <c r="Y87" s="130"/>
      <c r="Z87" s="130"/>
      <c r="AA87" s="130"/>
      <c r="AB87" s="130"/>
      <c r="AC87" s="130"/>
    </row>
    <row r="88" spans="1:30">
      <c r="D88" s="40"/>
      <c r="E88" s="13">
        <v>40909</v>
      </c>
      <c r="F88" s="327"/>
      <c r="G88" s="327"/>
      <c r="H88" s="327"/>
      <c r="I88" s="327"/>
      <c r="J88" s="327"/>
      <c r="K88" s="327"/>
      <c r="L88" s="327"/>
      <c r="M88" s="327"/>
      <c r="N88" s="327"/>
      <c r="O88" s="327"/>
      <c r="P88" s="327"/>
      <c r="Q88" s="327"/>
      <c r="R88" s="328"/>
      <c r="S88" s="328"/>
      <c r="T88" s="328"/>
    </row>
    <row r="89" spans="1:30">
      <c r="D89" s="40"/>
      <c r="E89" s="13">
        <v>40940</v>
      </c>
      <c r="F89" s="327"/>
      <c r="G89" s="327"/>
      <c r="H89" s="327"/>
      <c r="I89" s="327"/>
      <c r="J89" s="327"/>
      <c r="K89" s="327"/>
      <c r="L89" s="327"/>
      <c r="M89" s="327"/>
      <c r="N89" s="327"/>
      <c r="O89" s="327"/>
      <c r="P89" s="327"/>
      <c r="Q89" s="327"/>
      <c r="R89" s="328"/>
      <c r="S89" s="328"/>
      <c r="T89" s="328"/>
    </row>
    <row r="90" spans="1:30">
      <c r="D90" s="40"/>
      <c r="E90" s="13">
        <v>40969</v>
      </c>
      <c r="F90" s="327"/>
      <c r="G90" s="327"/>
      <c r="H90" s="327"/>
      <c r="I90" s="327"/>
      <c r="J90" s="327"/>
      <c r="K90" s="327"/>
      <c r="L90" s="327"/>
      <c r="M90" s="327"/>
      <c r="N90" s="327"/>
      <c r="O90" s="327"/>
      <c r="P90" s="327"/>
      <c r="Q90" s="327"/>
      <c r="R90" s="328"/>
      <c r="S90" s="328"/>
      <c r="T90" s="328"/>
    </row>
    <row r="91" spans="1:30">
      <c r="D91" s="40"/>
      <c r="E91" s="13">
        <v>41000</v>
      </c>
      <c r="F91" s="327"/>
      <c r="G91" s="327"/>
      <c r="H91" s="327"/>
      <c r="I91" s="327"/>
      <c r="J91" s="327"/>
      <c r="K91" s="327"/>
      <c r="L91" s="327"/>
      <c r="M91" s="327"/>
      <c r="N91" s="327"/>
      <c r="O91" s="327"/>
      <c r="P91" s="327"/>
      <c r="Q91" s="327"/>
      <c r="R91" s="328"/>
      <c r="S91" s="328"/>
      <c r="T91" s="328"/>
    </row>
    <row r="92" spans="1:30">
      <c r="D92" s="40"/>
      <c r="E92" s="13">
        <v>41030</v>
      </c>
      <c r="F92" s="327"/>
      <c r="G92" s="327"/>
      <c r="H92" s="327"/>
      <c r="I92" s="327"/>
      <c r="J92" s="327"/>
      <c r="K92" s="327"/>
      <c r="L92" s="327"/>
      <c r="M92" s="327"/>
      <c r="N92" s="327"/>
      <c r="O92" s="327"/>
      <c r="P92" s="327"/>
      <c r="Q92" s="327"/>
      <c r="R92" s="328"/>
      <c r="S92" s="328"/>
      <c r="T92" s="328"/>
    </row>
    <row r="93" spans="1:30">
      <c r="D93" s="40"/>
      <c r="E93" s="13">
        <v>41061</v>
      </c>
      <c r="F93" s="327"/>
      <c r="G93" s="327"/>
      <c r="H93" s="327"/>
      <c r="I93" s="327"/>
      <c r="J93" s="327"/>
      <c r="K93" s="327"/>
      <c r="L93" s="327"/>
      <c r="M93" s="327"/>
      <c r="N93" s="327"/>
      <c r="O93" s="327"/>
      <c r="P93" s="327"/>
      <c r="Q93" s="327"/>
      <c r="R93" s="328"/>
      <c r="S93" s="328"/>
      <c r="T93" s="328"/>
    </row>
    <row r="94" spans="1:30">
      <c r="D94" s="40"/>
      <c r="E94" s="13">
        <v>41091</v>
      </c>
      <c r="F94" s="327"/>
      <c r="G94" s="327"/>
      <c r="H94" s="327"/>
      <c r="I94" s="327"/>
      <c r="J94" s="327"/>
      <c r="K94" s="327"/>
      <c r="L94" s="327"/>
      <c r="M94" s="327"/>
      <c r="N94" s="327"/>
      <c r="O94" s="327"/>
      <c r="P94" s="327"/>
      <c r="Q94" s="327"/>
      <c r="R94" s="328"/>
      <c r="S94" s="328"/>
      <c r="T94" s="328"/>
    </row>
    <row r="95" spans="1:30">
      <c r="D95" s="40"/>
      <c r="E95" s="13">
        <v>41122</v>
      </c>
      <c r="F95" s="327"/>
      <c r="G95" s="327"/>
      <c r="H95" s="327"/>
      <c r="I95" s="327"/>
      <c r="J95" s="327"/>
      <c r="K95" s="327"/>
      <c r="L95" s="327"/>
      <c r="M95" s="327"/>
      <c r="N95" s="327"/>
      <c r="O95" s="327"/>
      <c r="P95" s="327"/>
      <c r="Q95" s="327"/>
      <c r="R95" s="328"/>
      <c r="S95" s="328"/>
      <c r="T95" s="328"/>
    </row>
    <row r="96" spans="1:30">
      <c r="D96" s="43"/>
      <c r="E96" s="13">
        <v>41153</v>
      </c>
      <c r="F96" s="327"/>
      <c r="G96" s="327"/>
      <c r="H96" s="327"/>
      <c r="I96" s="327"/>
      <c r="J96" s="327"/>
      <c r="K96" s="327"/>
      <c r="L96" s="327"/>
      <c r="M96" s="327"/>
      <c r="N96" s="327"/>
      <c r="O96" s="327"/>
      <c r="P96" s="327"/>
      <c r="Q96" s="327"/>
      <c r="R96" s="328"/>
      <c r="S96" s="328"/>
      <c r="T96" s="328"/>
    </row>
    <row r="97" spans="4:20">
      <c r="D97" s="43"/>
      <c r="E97" s="13">
        <v>41183</v>
      </c>
      <c r="F97" s="327"/>
      <c r="G97" s="327"/>
      <c r="H97" s="327"/>
      <c r="I97" s="327"/>
      <c r="J97" s="327"/>
      <c r="K97" s="327"/>
      <c r="L97" s="327"/>
      <c r="M97" s="327"/>
      <c r="N97" s="327"/>
      <c r="O97" s="327"/>
      <c r="P97" s="327"/>
      <c r="Q97" s="327"/>
      <c r="R97" s="328" t="s">
        <v>174</v>
      </c>
      <c r="S97" s="328"/>
      <c r="T97" s="328"/>
    </row>
    <row r="98" spans="4:20">
      <c r="D98" s="43"/>
      <c r="E98" s="13">
        <v>41214</v>
      </c>
      <c r="F98" s="327"/>
      <c r="G98" s="327"/>
      <c r="H98" s="327"/>
      <c r="I98" s="327"/>
      <c r="J98" s="327"/>
      <c r="K98" s="327"/>
      <c r="L98" s="327"/>
      <c r="M98" s="327"/>
      <c r="N98" s="327"/>
      <c r="O98" s="327"/>
      <c r="P98" s="327"/>
      <c r="Q98" s="327"/>
      <c r="R98" s="328" t="s">
        <v>175</v>
      </c>
      <c r="S98" s="328"/>
      <c r="T98" s="328"/>
    </row>
    <row r="99" spans="4:20">
      <c r="D99" s="43"/>
      <c r="E99" s="13">
        <v>41244</v>
      </c>
      <c r="F99" s="327" t="s">
        <v>142</v>
      </c>
      <c r="G99" s="327"/>
      <c r="H99" s="327"/>
      <c r="I99" s="327"/>
      <c r="J99" s="327"/>
      <c r="K99" s="327"/>
      <c r="L99" s="327"/>
      <c r="M99" s="327"/>
      <c r="N99" s="327"/>
      <c r="O99" s="327"/>
      <c r="P99" s="327"/>
      <c r="Q99" s="327"/>
      <c r="R99" s="328"/>
      <c r="S99" s="328"/>
      <c r="T99" s="328"/>
    </row>
    <row r="100" spans="4:20">
      <c r="E100" s="13">
        <v>41275</v>
      </c>
      <c r="F100" s="327"/>
      <c r="G100" s="327"/>
      <c r="H100" s="327"/>
      <c r="I100" s="327"/>
      <c r="J100" s="327"/>
      <c r="K100" s="327"/>
      <c r="L100" s="327"/>
      <c r="M100" s="327"/>
      <c r="N100" s="327"/>
      <c r="O100" s="327"/>
      <c r="P100" s="327"/>
      <c r="Q100" s="327"/>
      <c r="R100" s="329"/>
      <c r="S100" s="329"/>
      <c r="T100" s="329"/>
    </row>
    <row r="101" spans="4:20">
      <c r="E101" s="13">
        <v>41306</v>
      </c>
      <c r="F101" s="327"/>
      <c r="G101" s="327"/>
      <c r="H101" s="327"/>
      <c r="I101" s="327"/>
      <c r="J101" s="327"/>
      <c r="K101" s="327"/>
      <c r="L101" s="327"/>
      <c r="M101" s="327"/>
      <c r="N101" s="327"/>
      <c r="O101" s="327"/>
      <c r="P101" s="327"/>
      <c r="Q101" s="327"/>
      <c r="R101" s="329"/>
      <c r="S101" s="329"/>
      <c r="T101" s="329"/>
    </row>
    <row r="102" spans="4:20">
      <c r="E102" s="13">
        <v>41334</v>
      </c>
      <c r="F102" s="327"/>
      <c r="G102" s="327"/>
      <c r="H102" s="327"/>
      <c r="I102" s="327"/>
      <c r="J102" s="327"/>
      <c r="K102" s="327"/>
      <c r="L102" s="327"/>
      <c r="M102" s="327"/>
      <c r="N102" s="327"/>
      <c r="O102" s="327"/>
      <c r="P102" s="327"/>
      <c r="Q102" s="327"/>
      <c r="R102" s="329"/>
      <c r="S102" s="329"/>
      <c r="T102" s="329"/>
    </row>
    <row r="103" spans="4:20">
      <c r="E103" s="13">
        <v>41365</v>
      </c>
      <c r="F103" s="327"/>
      <c r="G103" s="327"/>
      <c r="H103" s="327"/>
      <c r="I103" s="327"/>
      <c r="J103" s="327"/>
      <c r="K103" s="327"/>
      <c r="L103" s="327"/>
      <c r="M103" s="327"/>
      <c r="N103" s="327"/>
      <c r="O103" s="327"/>
      <c r="P103" s="327"/>
      <c r="Q103" s="327"/>
      <c r="R103" s="329"/>
      <c r="S103" s="329"/>
      <c r="T103" s="329"/>
    </row>
    <row r="104" spans="4:20">
      <c r="E104" s="13">
        <v>41395</v>
      </c>
      <c r="F104" s="327"/>
      <c r="G104" s="327"/>
      <c r="H104" s="327"/>
      <c r="I104" s="327"/>
      <c r="J104" s="327"/>
      <c r="K104" s="327"/>
      <c r="L104" s="327"/>
      <c r="M104" s="327"/>
      <c r="N104" s="327"/>
      <c r="O104" s="327"/>
      <c r="P104" s="327"/>
      <c r="Q104" s="327"/>
      <c r="R104" s="329"/>
      <c r="S104" s="329"/>
      <c r="T104" s="329"/>
    </row>
    <row r="105" spans="4:20">
      <c r="E105" s="13">
        <v>41426</v>
      </c>
      <c r="F105" s="327"/>
      <c r="G105" s="327"/>
      <c r="H105" s="327"/>
      <c r="I105" s="327"/>
      <c r="J105" s="327"/>
      <c r="K105" s="327"/>
      <c r="L105" s="327"/>
      <c r="M105" s="327"/>
      <c r="N105" s="327"/>
      <c r="O105" s="327"/>
      <c r="P105" s="327"/>
      <c r="Q105" s="327"/>
      <c r="R105" s="329"/>
      <c r="S105" s="329"/>
      <c r="T105" s="329"/>
    </row>
    <row r="106" spans="4:20">
      <c r="E106" s="13">
        <v>41456</v>
      </c>
      <c r="F106" s="327"/>
      <c r="G106" s="327"/>
      <c r="H106" s="327"/>
      <c r="I106" s="327"/>
      <c r="J106" s="327"/>
      <c r="K106" s="327"/>
      <c r="L106" s="327"/>
      <c r="M106" s="327"/>
      <c r="N106" s="327"/>
      <c r="O106" s="327"/>
      <c r="P106" s="327"/>
      <c r="Q106" s="327"/>
      <c r="R106" s="329"/>
      <c r="S106" s="329"/>
      <c r="T106" s="329"/>
    </row>
    <row r="107" spans="4:20">
      <c r="E107" s="13">
        <v>41487</v>
      </c>
      <c r="F107" s="327"/>
      <c r="G107" s="327"/>
      <c r="H107" s="327"/>
      <c r="I107" s="327"/>
      <c r="J107" s="327"/>
      <c r="K107" s="327"/>
      <c r="L107" s="327"/>
      <c r="M107" s="327"/>
      <c r="N107" s="327"/>
      <c r="O107" s="327"/>
      <c r="P107" s="327"/>
      <c r="Q107" s="327"/>
      <c r="R107" s="329" t="s">
        <v>258</v>
      </c>
      <c r="S107" s="329"/>
      <c r="T107" s="329"/>
    </row>
    <row r="108" spans="4:20">
      <c r="E108" s="13">
        <v>41518</v>
      </c>
      <c r="F108" s="327"/>
      <c r="G108" s="327"/>
      <c r="H108" s="327"/>
      <c r="I108" s="327"/>
      <c r="J108" s="327"/>
      <c r="K108" s="327"/>
      <c r="L108" s="327"/>
      <c r="M108" s="327"/>
      <c r="N108" s="327"/>
      <c r="O108" s="327"/>
      <c r="P108" s="327"/>
      <c r="Q108" s="327"/>
      <c r="R108" s="329"/>
      <c r="S108" s="329"/>
      <c r="T108" s="329"/>
    </row>
    <row r="109" spans="4:20">
      <c r="E109" s="13">
        <v>41548</v>
      </c>
      <c r="F109" s="327"/>
      <c r="G109" s="327"/>
      <c r="H109" s="327"/>
      <c r="I109" s="327"/>
      <c r="J109" s="327"/>
      <c r="K109" s="327"/>
      <c r="L109" s="327"/>
      <c r="M109" s="327"/>
      <c r="N109" s="327"/>
      <c r="O109" s="327"/>
      <c r="P109" s="327"/>
      <c r="Q109" s="327"/>
      <c r="R109" s="329"/>
      <c r="S109" s="329"/>
      <c r="T109" s="329"/>
    </row>
    <row r="110" spans="4:20">
      <c r="E110" s="13">
        <v>41579</v>
      </c>
      <c r="F110" s="327"/>
      <c r="G110" s="327"/>
      <c r="H110" s="327"/>
      <c r="I110" s="327"/>
      <c r="J110" s="327"/>
      <c r="K110" s="327"/>
      <c r="L110" s="327"/>
      <c r="M110" s="327"/>
      <c r="N110" s="327"/>
      <c r="O110" s="327"/>
      <c r="P110" s="327"/>
      <c r="Q110" s="327"/>
      <c r="R110" s="329"/>
      <c r="S110" s="329"/>
      <c r="T110" s="329"/>
    </row>
    <row r="111" spans="4:20">
      <c r="E111" s="13">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scale="60">
      <pane xSplit="1" topLeftCell="V1" activePane="topRight" state="frozen"/>
      <selection pane="topRight" activeCell="AB18" sqref="AB18"/>
      <rowBreaks count="1" manualBreakCount="1">
        <brk id="64" max="1" man="1"/>
      </rowBreaks>
      <pageMargins left="0.5" right="0.5" top="0.25" bottom="0.25" header="0.5" footer="0.5"/>
      <pageSetup scale="99" orientation="portrait" r:id="rId1"/>
      <headerFooter alignWithMargins="0"/>
    </customSheetView>
    <customSheetView guid="{BE3D6E2B-609E-47D5-9384-D7369416F08A}" scale="60">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60">
      <pane xSplit="1" topLeftCell="S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60">
      <pane xSplit="1" topLeftCell="S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60" topLeftCell="A16">
      <pane xSplit="1" topLeftCell="Q1" activePane="topRight" state="frozen"/>
      <selection pane="topRight" activeCell="Y58" sqref="Y58"/>
      <rowBreaks count="1" manualBreakCount="1">
        <brk id="64" max="1" man="1"/>
      </rowBreaks>
      <pageMargins left="0.5" right="0.5" top="0.25" bottom="0.25" header="0.5" footer="0.5"/>
      <pageSetup scale="99" orientation="portrait" r:id="rId5"/>
      <headerFooter alignWithMargins="0"/>
    </customSheetView>
    <customSheetView guid="{906B59F4-57E3-44A2-8FFC-DC6E8BD2AF1F}" scale="60" topLeftCell="A61">
      <pane xSplit="1" topLeftCell="B1" activePane="topRight" state="frozen"/>
      <selection pane="topRight" activeCell="X70" sqref="X70"/>
      <rowBreaks count="1" manualBreakCount="1">
        <brk id="64" max="1" man="1"/>
      </rowBreaks>
      <pageMargins left="0.5" right="0.5" top="0.25" bottom="0.25" header="0.5" footer="0.5"/>
      <pageSetup scale="99" orientation="portrait" r:id="rId6"/>
      <headerFooter alignWithMargins="0"/>
    </customSheetView>
    <customSheetView guid="{D600EF72-F8C3-4E28-AF35-04306816EC9A}" scale="60" topLeftCell="A16">
      <pane xSplit="1" topLeftCell="D1" activePane="topRight" state="frozen"/>
      <selection pane="topRight" activeCell="X32" sqref="F32:X50"/>
      <rowBreaks count="1" manualBreakCount="1">
        <brk id="64" max="1" man="1"/>
      </rowBreaks>
      <pageMargins left="0.5" right="0.5" top="0.25" bottom="0.25" header="0.5" footer="0.5"/>
      <pageSetup scale="99" orientation="portrait" r:id="rId7"/>
      <headerFooter alignWithMargins="0"/>
    </customSheetView>
    <customSheetView guid="{0E308286-4755-4646-9FAC-67091F8B0373}" scale="60">
      <pane xSplit="1" topLeftCell="M1" activePane="topRight" state="frozen"/>
      <selection pane="topRight" activeCell="M2" sqref="M2"/>
      <rowBreaks count="1" manualBreakCount="1">
        <brk id="64" max="1" man="1"/>
      </rowBreaks>
      <pageMargins left="0.5" right="0.5" top="0.25" bottom="0.25" header="0.5" footer="0.5"/>
      <pageSetup scale="99" orientation="portrait" r:id="rId8"/>
      <headerFooter alignWithMargins="0"/>
    </customSheetView>
    <customSheetView guid="{959722E8-F874-4857-A4F0-9FE9FF920D93}" scale="60" topLeftCell="A31">
      <pane xSplit="1" topLeftCell="M1" activePane="topRight" state="frozen"/>
      <selection pane="topRight" activeCell="V73" sqref="V73"/>
      <rowBreaks count="1" manualBreakCount="1">
        <brk id="64" max="1" man="1"/>
      </rowBreaks>
      <pageMargins left="0.5" right="0.5" top="0.25" bottom="0.25" header="0.5" footer="0.5"/>
      <pageSetup scale="99" orientation="portrait" r:id="rId9"/>
      <headerFooter alignWithMargins="0"/>
    </customSheetView>
    <customSheetView guid="{A1C77666-EE60-4CD7-ADF7-26F191645AF7}" scale="60" topLeftCell="A25">
      <pane xSplit="1" topLeftCell="M1" activePane="topRight" state="frozen"/>
      <selection pane="topRight" activeCell="U34" sqref="U34:U3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60">
      <pane xSplit="1" topLeftCell="M1" activePane="topRight" state="frozen"/>
      <selection pane="topRight" activeCell="N5" sqref="N5"/>
      <rowBreaks count="1" manualBreakCount="1">
        <brk id="64" max="1" man="1"/>
      </rowBreaks>
      <pageMargins left="0.5" right="0.5" top="0.25" bottom="0.25" header="0.5" footer="0.5"/>
      <pageSetup scale="99" orientation="portrait" r:id="rId11"/>
      <headerFooter alignWithMargins="0"/>
    </customSheetView>
    <customSheetView guid="{27AF950E-34D4-43EE-90A3-22B2AFD6D517}" scale="60">
      <pane xSplit="1" topLeftCell="M1" activePane="topRight" state="frozen"/>
      <selection pane="topRight" activeCell="N5" sqref="N5"/>
      <rowBreaks count="1" manualBreakCount="1">
        <brk id="64" max="1" man="1"/>
      </rowBreaks>
      <pageMargins left="0.5" right="0.5" top="0.25" bottom="0.25" header="0.5" footer="0.5"/>
      <pageSetup scale="99" orientation="portrait" r:id="rId12"/>
      <headerFooter alignWithMargins="0"/>
    </customSheetView>
    <customSheetView guid="{C83DBA27-DBEA-4CD5-9486-A93C389B7D9F}" scale="60">
      <pane xSplit="1" topLeftCell="B1" activePane="topRight" state="frozen"/>
      <selection pane="topRight" activeCell="B8" sqref="B8"/>
      <rowBreaks count="1" manualBreakCount="1">
        <brk id="64" max="1" man="1"/>
      </rowBreaks>
      <pageMargins left="0.5" right="0.5" top="0.25" bottom="0.25" header="0.5" footer="0.5"/>
      <pageSetup scale="99" orientation="portrait" r:id="rId13"/>
      <headerFooter alignWithMargins="0"/>
    </customSheetView>
    <customSheetView guid="{E9B595C0-77EB-4C88-8860-A07A7DB0399B}" scale="60">
      <pane xSplit="1" topLeftCell="N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6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90">
      <pane xSplit="1" topLeftCell="P1" activePane="topRight" state="frozen"/>
      <selection pane="topRight" activeCell="S73" sqref="S73"/>
      <rowBreaks count="1" manualBreakCount="1">
        <brk id="64" max="1" man="1"/>
      </rowBreaks>
      <pageMargins left="0.5" right="0.5" top="0.25" bottom="0.25" header="0.5" footer="0.5"/>
      <pageSetup scale="99" orientation="portrait" r:id="rId16"/>
      <headerFooter alignWithMargins="0"/>
    </customSheetView>
    <customSheetView guid="{B27B988B-7FE7-4E90-800C-F8C6DA9EBA91}" scale="60">
      <pane xSplit="1" topLeftCell="B1" activePane="topRight" state="frozen"/>
      <selection pane="topRight" activeCell="E3" sqref="E3"/>
      <rowBreaks count="1" manualBreakCount="1">
        <brk id="64" max="1" man="1"/>
      </rowBreaks>
      <pageMargins left="0.5" right="0.5" top="0.25" bottom="0.25" header="0.5" footer="0.5"/>
      <pageSetup scale="99" orientation="portrait" r:id="rId17"/>
      <headerFooter alignWithMargins="0"/>
    </customSheetView>
    <customSheetView guid="{E671AD56-0747-47C6-9FD6-DDF854F488F8}" scale="6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60">
      <pane xSplit="1" topLeftCell="N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60">
      <pane xSplit="1" topLeftCell="M1" activePane="topRight" state="frozen"/>
      <selection pane="topRight" activeCell="N5" sqref="N5"/>
      <rowBreaks count="1" manualBreakCount="1">
        <brk id="64" max="1" man="1"/>
      </rowBreaks>
      <pageMargins left="0.5" right="0.5" top="0.25" bottom="0.25" header="0.5" footer="0.5"/>
      <pageSetup scale="99" orientation="portrait" r:id="rId20"/>
      <headerFooter alignWithMargins="0"/>
    </customSheetView>
    <customSheetView guid="{B01B5E33-245B-40EB-A009-7C8850FFCABF}" scale="60">
      <pane xSplit="1" topLeftCell="M1" activePane="topRight" state="frozen"/>
      <selection pane="topRight" activeCell="U79" sqref="U79"/>
      <rowBreaks count="1" manualBreakCount="1">
        <brk id="64" max="1" man="1"/>
      </rowBreaks>
      <pageMargins left="0.5" right="0.5" top="0.25" bottom="0.25" header="0.5" footer="0.5"/>
      <pageSetup scale="99" orientation="portrait" r:id="rId21"/>
      <headerFooter alignWithMargins="0"/>
    </customSheetView>
    <customSheetView guid="{44FE27A4-BCF3-424E-9751-50FCAEF5ADEC}" scale="60" topLeftCell="A4">
      <pane xSplit="1" topLeftCell="P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60">
      <pane xSplit="1" topLeftCell="S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60">
      <pane xSplit="1" topLeftCell="S1" activePane="topRight" state="frozen"/>
      <selection pane="topRight" activeCell="AA11" sqref="AA11:AA13"/>
      <rowBreaks count="1" manualBreakCount="1">
        <brk id="64" max="1" man="1"/>
      </rowBreaks>
      <pageMargins left="0.5" right="0.5" top="0.25" bottom="0.25" header="0.5" footer="0.5"/>
      <pageSetup scale="99" orientation="portrait" r:id="rId24"/>
      <headerFooter alignWithMargins="0"/>
    </customSheetView>
    <customSheetView guid="{53921E1F-472A-4EBB-8ED2-B1728D33C14A}" scale="60">
      <pane xSplit="1" topLeftCell="S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60">
      <pane xSplit="1" topLeftCell="S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60">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60">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60">
      <pane xSplit="1" topLeftCell="V1" activePane="topRight" state="frozen"/>
      <selection pane="topRight" activeCell="AB18" sqref="AB18"/>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13.xml><?xml version="1.0" encoding="utf-8"?>
<worksheet xmlns="http://schemas.openxmlformats.org/spreadsheetml/2006/main" xmlns:r="http://schemas.openxmlformats.org/officeDocument/2006/relationships">
  <dimension ref="A1:AE111"/>
  <sheetViews>
    <sheetView zoomScale="70" zoomScaleNormal="70" workbookViewId="0">
      <pane xSplit="1" topLeftCell="Y1" activePane="topRight" state="frozen"/>
      <selection activeCell="D27" sqref="D27"/>
      <selection pane="topRight" activeCell="Z72" sqref="Z72"/>
    </sheetView>
  </sheetViews>
  <sheetFormatPr defaultColWidth="9.140625" defaultRowHeight="15"/>
  <cols>
    <col min="1" max="1" width="70.140625" style="139" bestFit="1" customWidth="1"/>
    <col min="2" max="2" width="52.140625" style="139" bestFit="1" customWidth="1"/>
    <col min="3" max="3" width="6.42578125" style="141" customWidth="1"/>
    <col min="4" max="4" width="4.42578125" style="141" customWidth="1"/>
    <col min="5" max="5" width="25.42578125" style="141" bestFit="1" customWidth="1"/>
    <col min="6" max="29" width="15.42578125" style="139" bestFit="1" customWidth="1"/>
    <col min="30" max="30" width="16.42578125" style="140" bestFit="1" customWidth="1"/>
    <col min="31" max="31" width="7" style="139" bestFit="1" customWidth="1"/>
    <col min="32" max="32" width="15.42578125" style="139" customWidth="1"/>
    <col min="33" max="16384" width="9.140625" style="139"/>
  </cols>
  <sheetData>
    <row r="1" spans="1:31">
      <c r="A1" s="136" t="s">
        <v>3</v>
      </c>
      <c r="B1" s="137" t="s">
        <v>117</v>
      </c>
      <c r="C1" s="138"/>
      <c r="D1" s="325" t="s">
        <v>23</v>
      </c>
      <c r="E1" s="325"/>
      <c r="F1" s="325"/>
    </row>
    <row r="2" spans="1:31">
      <c r="A2" s="136" t="s">
        <v>4</v>
      </c>
      <c r="B2" s="271" t="s">
        <v>131</v>
      </c>
      <c r="C2" s="138"/>
      <c r="E2" s="142"/>
      <c r="F2" s="143">
        <v>2012</v>
      </c>
      <c r="G2" s="143">
        <v>2013</v>
      </c>
      <c r="H2" s="143">
        <v>2014</v>
      </c>
      <c r="I2" s="143">
        <v>2015</v>
      </c>
    </row>
    <row r="3" spans="1:31">
      <c r="A3" s="136" t="s">
        <v>5</v>
      </c>
      <c r="B3" s="144" t="s">
        <v>98</v>
      </c>
      <c r="C3" s="145"/>
      <c r="E3" s="146" t="s">
        <v>181</v>
      </c>
      <c r="F3" s="147">
        <v>27031</v>
      </c>
      <c r="G3" s="242">
        <v>27031</v>
      </c>
      <c r="H3" s="242">
        <v>27031</v>
      </c>
      <c r="I3" s="242">
        <v>27031</v>
      </c>
    </row>
    <row r="4" spans="1:31">
      <c r="A4" s="136" t="s">
        <v>7</v>
      </c>
      <c r="B4" s="148">
        <v>41260</v>
      </c>
      <c r="C4" s="149"/>
      <c r="E4" s="146" t="s">
        <v>62</v>
      </c>
      <c r="F4" s="150">
        <v>4907734</v>
      </c>
      <c r="G4" s="150">
        <v>4907734</v>
      </c>
      <c r="H4" s="150">
        <v>4907734</v>
      </c>
      <c r="I4" s="150">
        <v>4907734</v>
      </c>
      <c r="J4" s="151"/>
      <c r="K4" s="151"/>
      <c r="L4" s="151"/>
      <c r="M4" s="151"/>
      <c r="N4" s="151"/>
      <c r="O4" s="151"/>
      <c r="P4" s="151"/>
      <c r="Q4" s="151"/>
      <c r="R4" s="151"/>
      <c r="S4" s="151"/>
      <c r="T4" s="151"/>
      <c r="U4" s="151"/>
      <c r="V4" s="151"/>
      <c r="W4" s="151"/>
      <c r="X4" s="151"/>
      <c r="Y4" s="151"/>
      <c r="Z4" s="151"/>
      <c r="AA4" s="151"/>
      <c r="AB4" s="151"/>
      <c r="AC4" s="151"/>
      <c r="AD4" s="233"/>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233"/>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233"/>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233"/>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0.16380000000003747</v>
      </c>
      <c r="E11" s="175" t="s">
        <v>24</v>
      </c>
      <c r="F11" s="176">
        <v>0</v>
      </c>
      <c r="G11" s="176">
        <v>0</v>
      </c>
      <c r="H11" s="176">
        <v>0</v>
      </c>
      <c r="I11" s="176">
        <v>0</v>
      </c>
      <c r="J11" s="176">
        <v>0</v>
      </c>
      <c r="K11" s="176">
        <v>0</v>
      </c>
      <c r="L11" s="176">
        <v>0</v>
      </c>
      <c r="M11" s="176">
        <v>0</v>
      </c>
      <c r="N11" s="176">
        <v>0</v>
      </c>
      <c r="O11" s="176">
        <v>0</v>
      </c>
      <c r="P11" s="176">
        <v>0</v>
      </c>
      <c r="Q11" s="176">
        <v>0</v>
      </c>
      <c r="R11" s="235">
        <v>0</v>
      </c>
      <c r="S11" s="235">
        <v>0</v>
      </c>
      <c r="T11" s="235">
        <v>0</v>
      </c>
      <c r="U11" s="235">
        <v>0</v>
      </c>
      <c r="V11" s="235">
        <v>0</v>
      </c>
      <c r="W11" s="235"/>
      <c r="X11" s="235"/>
      <c r="Y11" s="235"/>
      <c r="Z11" s="235">
        <v>575.83080000000007</v>
      </c>
      <c r="AA11" s="235">
        <v>72.829799999999977</v>
      </c>
      <c r="AB11" s="235">
        <v>0.16380000000003747</v>
      </c>
      <c r="AC11" s="235"/>
      <c r="AD11" s="177">
        <f>SUM(F11:AC11)</f>
        <v>648.82440000000008</v>
      </c>
      <c r="AE11" s="141">
        <v>4</v>
      </c>
    </row>
    <row r="12" spans="1:31">
      <c r="A12" s="173" t="s">
        <v>97</v>
      </c>
      <c r="B12" s="178">
        <f>HLOOKUP($B$7,$F$8:$AC$75,AE12,FALSE)</f>
        <v>0</v>
      </c>
      <c r="E12" s="175" t="s">
        <v>24</v>
      </c>
      <c r="F12" s="179">
        <v>0</v>
      </c>
      <c r="G12" s="179">
        <v>0</v>
      </c>
      <c r="H12" s="179">
        <v>0</v>
      </c>
      <c r="I12" s="179">
        <v>0</v>
      </c>
      <c r="J12" s="179">
        <v>0</v>
      </c>
      <c r="K12" s="179">
        <v>0</v>
      </c>
      <c r="L12" s="179">
        <v>0</v>
      </c>
      <c r="M12" s="179">
        <v>0</v>
      </c>
      <c r="N12" s="179">
        <v>0</v>
      </c>
      <c r="O12" s="179">
        <v>0</v>
      </c>
      <c r="P12" s="179">
        <v>0</v>
      </c>
      <c r="Q12" s="179">
        <v>0</v>
      </c>
      <c r="R12" s="236">
        <v>0</v>
      </c>
      <c r="S12" s="236">
        <v>0</v>
      </c>
      <c r="T12" s="236">
        <v>0</v>
      </c>
      <c r="U12" s="236">
        <v>0</v>
      </c>
      <c r="V12" s="236">
        <v>0</v>
      </c>
      <c r="W12" s="236"/>
      <c r="X12" s="236"/>
      <c r="Y12" s="236"/>
      <c r="Z12" s="236">
        <v>3.6000000000000003E-3</v>
      </c>
      <c r="AA12" s="236">
        <v>0</v>
      </c>
      <c r="AB12" s="236">
        <v>0</v>
      </c>
      <c r="AC12" s="236"/>
      <c r="AD12" s="180">
        <f>SUM(F12:AC12)</f>
        <v>3.6000000000000003E-3</v>
      </c>
      <c r="AE12" s="141">
        <v>5</v>
      </c>
    </row>
    <row r="13" spans="1:31">
      <c r="A13" s="173" t="s">
        <v>21</v>
      </c>
      <c r="B13" s="174">
        <f>HLOOKUP($B$7,$F$8:$AC$75,AE13,FALSE)</f>
        <v>0</v>
      </c>
      <c r="E13" s="175" t="s">
        <v>24</v>
      </c>
      <c r="F13" s="176">
        <v>0</v>
      </c>
      <c r="G13" s="176">
        <v>0</v>
      </c>
      <c r="H13" s="176">
        <v>0</v>
      </c>
      <c r="I13" s="176">
        <v>0</v>
      </c>
      <c r="J13" s="176">
        <v>0</v>
      </c>
      <c r="K13" s="176">
        <v>0</v>
      </c>
      <c r="L13" s="176">
        <v>0</v>
      </c>
      <c r="M13" s="176">
        <v>0</v>
      </c>
      <c r="N13" s="176">
        <v>0</v>
      </c>
      <c r="O13" s="176">
        <v>0</v>
      </c>
      <c r="P13" s="176">
        <v>0</v>
      </c>
      <c r="Q13" s="176">
        <v>0</v>
      </c>
      <c r="R13" s="235">
        <v>0</v>
      </c>
      <c r="S13" s="235">
        <v>0</v>
      </c>
      <c r="T13" s="235">
        <v>0</v>
      </c>
      <c r="U13" s="235">
        <v>0</v>
      </c>
      <c r="V13" s="235">
        <v>0</v>
      </c>
      <c r="W13" s="235"/>
      <c r="X13" s="235"/>
      <c r="Y13" s="235"/>
      <c r="Z13" s="235"/>
      <c r="AA13" s="235"/>
      <c r="AB13" s="235"/>
      <c r="AC13" s="235"/>
      <c r="AD13" s="177">
        <f>SUM(F13:AC13)</f>
        <v>0</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27031</v>
      </c>
      <c r="E15" s="142"/>
      <c r="F15" s="177">
        <f>$F$3</f>
        <v>27031</v>
      </c>
      <c r="G15" s="177">
        <f>$F$3</f>
        <v>27031</v>
      </c>
      <c r="H15" s="177">
        <f t="shared" ref="H15:Q15" si="0">$F$3</f>
        <v>27031</v>
      </c>
      <c r="I15" s="177">
        <f t="shared" si="0"/>
        <v>27031</v>
      </c>
      <c r="J15" s="177">
        <f t="shared" si="0"/>
        <v>27031</v>
      </c>
      <c r="K15" s="177">
        <f t="shared" si="0"/>
        <v>27031</v>
      </c>
      <c r="L15" s="177">
        <f t="shared" si="0"/>
        <v>27031</v>
      </c>
      <c r="M15" s="177">
        <f t="shared" si="0"/>
        <v>27031</v>
      </c>
      <c r="N15" s="177">
        <f t="shared" si="0"/>
        <v>27031</v>
      </c>
      <c r="O15" s="177">
        <f t="shared" si="0"/>
        <v>27031</v>
      </c>
      <c r="P15" s="177">
        <f t="shared" si="0"/>
        <v>27031</v>
      </c>
      <c r="Q15" s="177">
        <f t="shared" si="0"/>
        <v>27031</v>
      </c>
      <c r="R15" s="177">
        <f>$G$3</f>
        <v>27031</v>
      </c>
      <c r="S15" s="177">
        <f t="shared" ref="S15:AC15" si="1">$G$3</f>
        <v>27031</v>
      </c>
      <c r="T15" s="177">
        <f t="shared" si="1"/>
        <v>27031</v>
      </c>
      <c r="U15" s="177">
        <f t="shared" si="1"/>
        <v>27031</v>
      </c>
      <c r="V15" s="177">
        <f t="shared" si="1"/>
        <v>27031</v>
      </c>
      <c r="W15" s="177">
        <f t="shared" si="1"/>
        <v>27031</v>
      </c>
      <c r="X15" s="177">
        <f t="shared" si="1"/>
        <v>27031</v>
      </c>
      <c r="Y15" s="177">
        <f t="shared" si="1"/>
        <v>27031</v>
      </c>
      <c r="Z15" s="177">
        <f t="shared" si="1"/>
        <v>27031</v>
      </c>
      <c r="AA15" s="177">
        <f t="shared" si="1"/>
        <v>27031</v>
      </c>
      <c r="AB15" s="177">
        <f t="shared" si="1"/>
        <v>27031</v>
      </c>
      <c r="AC15" s="177">
        <f t="shared" si="1"/>
        <v>27031</v>
      </c>
      <c r="AD15" s="172"/>
      <c r="AE15" s="141">
        <v>8</v>
      </c>
    </row>
    <row r="16" spans="1:31">
      <c r="A16" s="136" t="s">
        <v>77</v>
      </c>
      <c r="B16" s="181">
        <f>HLOOKUP($B$7,$F$8:$AC$75,AE16,FALSE)</f>
        <v>24778.416666666664</v>
      </c>
      <c r="E16" s="142"/>
      <c r="F16" s="177">
        <f>F15*(F9/12)</f>
        <v>2252.583333333333</v>
      </c>
      <c r="G16" s="177">
        <f t="shared" ref="G16:Q16" si="2">G15*(G9/12)</f>
        <v>4505.1666666666661</v>
      </c>
      <c r="H16" s="177">
        <f t="shared" si="2"/>
        <v>6757.75</v>
      </c>
      <c r="I16" s="177">
        <f t="shared" si="2"/>
        <v>9010.3333333333321</v>
      </c>
      <c r="J16" s="177">
        <f t="shared" si="2"/>
        <v>11262.916666666668</v>
      </c>
      <c r="K16" s="177">
        <f t="shared" si="2"/>
        <v>13515.5</v>
      </c>
      <c r="L16" s="177">
        <f t="shared" si="2"/>
        <v>15768.083333333334</v>
      </c>
      <c r="M16" s="177">
        <f t="shared" si="2"/>
        <v>18020.666666666664</v>
      </c>
      <c r="N16" s="177">
        <f t="shared" si="2"/>
        <v>20273.25</v>
      </c>
      <c r="O16" s="177">
        <f t="shared" si="2"/>
        <v>22525.833333333336</v>
      </c>
      <c r="P16" s="177">
        <f t="shared" si="2"/>
        <v>24778.416666666664</v>
      </c>
      <c r="Q16" s="177">
        <f t="shared" si="2"/>
        <v>27031</v>
      </c>
      <c r="R16" s="177">
        <f>R15*(R9/12)</f>
        <v>2252.583333333333</v>
      </c>
      <c r="S16" s="177">
        <f t="shared" ref="S16:AC16" si="3">S15*(S9/12)</f>
        <v>4505.1666666666661</v>
      </c>
      <c r="T16" s="177">
        <f t="shared" si="3"/>
        <v>6757.75</v>
      </c>
      <c r="U16" s="177">
        <f t="shared" si="3"/>
        <v>9010.3333333333321</v>
      </c>
      <c r="V16" s="177">
        <f t="shared" si="3"/>
        <v>11262.916666666668</v>
      </c>
      <c r="W16" s="177">
        <f t="shared" si="3"/>
        <v>13515.5</v>
      </c>
      <c r="X16" s="177">
        <f t="shared" si="3"/>
        <v>15768.083333333334</v>
      </c>
      <c r="Y16" s="177">
        <f t="shared" si="3"/>
        <v>18020.666666666664</v>
      </c>
      <c r="Z16" s="177">
        <f t="shared" si="3"/>
        <v>20273.25</v>
      </c>
      <c r="AA16" s="177">
        <f t="shared" si="3"/>
        <v>22525.833333333336</v>
      </c>
      <c r="AB16" s="177">
        <f t="shared" si="3"/>
        <v>24778.416666666664</v>
      </c>
      <c r="AC16" s="177">
        <f t="shared" si="3"/>
        <v>27031</v>
      </c>
      <c r="AD16" s="172"/>
      <c r="AE16" s="141">
        <v>9</v>
      </c>
    </row>
    <row r="17" spans="1:31">
      <c r="A17" s="182" t="s">
        <v>70</v>
      </c>
      <c r="B17" s="174">
        <f>HLOOKUP($B$7,$F$8:$AC$75,AE17,FALSE)</f>
        <v>648.82440000000008</v>
      </c>
      <c r="E17" s="142"/>
      <c r="F17" s="183">
        <f>F11</f>
        <v>0</v>
      </c>
      <c r="G17" s="183">
        <f>F17+G11</f>
        <v>0</v>
      </c>
      <c r="H17" s="183">
        <f t="shared" ref="H17:Q17" si="4">G17+H11</f>
        <v>0</v>
      </c>
      <c r="I17" s="183">
        <f t="shared" si="4"/>
        <v>0</v>
      </c>
      <c r="J17" s="183">
        <f t="shared" si="4"/>
        <v>0</v>
      </c>
      <c r="K17" s="183">
        <f t="shared" si="4"/>
        <v>0</v>
      </c>
      <c r="L17" s="183">
        <f t="shared" si="4"/>
        <v>0</v>
      </c>
      <c r="M17" s="183">
        <f t="shared" si="4"/>
        <v>0</v>
      </c>
      <c r="N17" s="183">
        <f t="shared" si="4"/>
        <v>0</v>
      </c>
      <c r="O17" s="183">
        <f t="shared" si="4"/>
        <v>0</v>
      </c>
      <c r="P17" s="183">
        <f t="shared" si="4"/>
        <v>0</v>
      </c>
      <c r="Q17" s="183">
        <f t="shared" si="4"/>
        <v>0</v>
      </c>
      <c r="R17" s="183">
        <f>R11</f>
        <v>0</v>
      </c>
      <c r="S17" s="183">
        <f t="shared" ref="S17" si="5">R17+S11</f>
        <v>0</v>
      </c>
      <c r="T17" s="183">
        <f>S17+T11</f>
        <v>0</v>
      </c>
      <c r="U17" s="183">
        <f t="shared" ref="U17:AC17" si="6">T17+U11</f>
        <v>0</v>
      </c>
      <c r="V17" s="183">
        <f t="shared" si="6"/>
        <v>0</v>
      </c>
      <c r="W17" s="183">
        <f t="shared" si="6"/>
        <v>0</v>
      </c>
      <c r="X17" s="183">
        <f t="shared" si="6"/>
        <v>0</v>
      </c>
      <c r="Y17" s="183">
        <f t="shared" si="6"/>
        <v>0</v>
      </c>
      <c r="Z17" s="183">
        <f t="shared" si="6"/>
        <v>575.83080000000007</v>
      </c>
      <c r="AA17" s="183">
        <f t="shared" si="6"/>
        <v>648.66060000000004</v>
      </c>
      <c r="AB17" s="183">
        <f t="shared" si="6"/>
        <v>648.82440000000008</v>
      </c>
      <c r="AC17" s="183">
        <f t="shared" si="6"/>
        <v>648.82440000000008</v>
      </c>
      <c r="AD17" s="184"/>
      <c r="AE17" s="141">
        <v>10</v>
      </c>
    </row>
    <row r="18" spans="1:31">
      <c r="A18" s="182" t="s">
        <v>12</v>
      </c>
      <c r="B18" s="174">
        <f>HLOOKUP($B$7,$F$8:$AC$75,AE18,FALSE)</f>
        <v>18286.595999999998</v>
      </c>
      <c r="E18" s="175" t="s">
        <v>111</v>
      </c>
      <c r="F18" s="316">
        <v>603.31500000000005</v>
      </c>
      <c r="G18" s="316">
        <v>782.62559999999996</v>
      </c>
      <c r="H18" s="316">
        <v>958.2956999999999</v>
      </c>
      <c r="I18" s="316">
        <v>1091.1546000000001</v>
      </c>
      <c r="J18" s="316">
        <v>4117.0536000000002</v>
      </c>
      <c r="K18" s="316">
        <v>4967.9712</v>
      </c>
      <c r="L18" s="316">
        <v>8774.2502999999997</v>
      </c>
      <c r="M18" s="316">
        <v>9335.4228000000003</v>
      </c>
      <c r="N18" s="316">
        <v>9335.4228000000003</v>
      </c>
      <c r="O18" s="316">
        <v>9593.5787999999993</v>
      </c>
      <c r="P18" s="316">
        <v>9714.6404999999995</v>
      </c>
      <c r="Q18" s="316">
        <v>10940.8815</v>
      </c>
      <c r="R18" s="317">
        <v>10940.8815</v>
      </c>
      <c r="S18" s="317">
        <v>10941.5466</v>
      </c>
      <c r="T18" s="317">
        <v>10992.4506</v>
      </c>
      <c r="U18" s="317">
        <v>10878.219000000001</v>
      </c>
      <c r="V18" s="317">
        <v>10947.303</v>
      </c>
      <c r="W18" s="235">
        <v>12258.268199999999</v>
      </c>
      <c r="X18" s="235">
        <v>14552.679600000001</v>
      </c>
      <c r="Y18" s="235">
        <v>14686.699500000001</v>
      </c>
      <c r="Z18" s="235">
        <v>14803.293599999999</v>
      </c>
      <c r="AA18" s="235">
        <v>17982.667799999999</v>
      </c>
      <c r="AB18" s="235">
        <v>18286.595999999998</v>
      </c>
      <c r="AC18" s="235"/>
      <c r="AD18" s="184"/>
      <c r="AE18" s="141">
        <v>11</v>
      </c>
    </row>
    <row r="19" spans="1:31">
      <c r="A19" s="185" t="s">
        <v>39</v>
      </c>
      <c r="B19" s="186">
        <f>HLOOKUP($B$7,$F$8:$AC$75,AE19,FALSE)</f>
        <v>18935.420399999999</v>
      </c>
      <c r="C19" s="187"/>
      <c r="D19" s="187"/>
      <c r="E19" s="187"/>
      <c r="F19" s="188">
        <f>F17+F18</f>
        <v>603.31500000000005</v>
      </c>
      <c r="G19" s="188">
        <f t="shared" ref="G19:Q19" si="7">G17+G18</f>
        <v>782.62559999999996</v>
      </c>
      <c r="H19" s="188">
        <f t="shared" si="7"/>
        <v>958.2956999999999</v>
      </c>
      <c r="I19" s="188">
        <f t="shared" si="7"/>
        <v>1091.1546000000001</v>
      </c>
      <c r="J19" s="188">
        <f t="shared" si="7"/>
        <v>4117.0536000000002</v>
      </c>
      <c r="K19" s="188">
        <f t="shared" si="7"/>
        <v>4967.9712</v>
      </c>
      <c r="L19" s="188">
        <f t="shared" si="7"/>
        <v>8774.2502999999997</v>
      </c>
      <c r="M19" s="188">
        <f t="shared" si="7"/>
        <v>9335.4228000000003</v>
      </c>
      <c r="N19" s="188">
        <f t="shared" si="7"/>
        <v>9335.4228000000003</v>
      </c>
      <c r="O19" s="188">
        <f t="shared" si="7"/>
        <v>9593.5787999999993</v>
      </c>
      <c r="P19" s="188">
        <f t="shared" si="7"/>
        <v>9714.6404999999995</v>
      </c>
      <c r="Q19" s="188">
        <f t="shared" si="7"/>
        <v>10940.8815</v>
      </c>
      <c r="R19" s="188">
        <f>R17+R18</f>
        <v>10940.8815</v>
      </c>
      <c r="S19" s="188">
        <f t="shared" ref="S19:AC19" si="8">S17+S18</f>
        <v>10941.5466</v>
      </c>
      <c r="T19" s="188">
        <f t="shared" si="8"/>
        <v>10992.4506</v>
      </c>
      <c r="U19" s="188">
        <f t="shared" si="8"/>
        <v>10878.219000000001</v>
      </c>
      <c r="V19" s="188">
        <f t="shared" si="8"/>
        <v>10947.303</v>
      </c>
      <c r="W19" s="188">
        <f t="shared" si="8"/>
        <v>12258.268199999999</v>
      </c>
      <c r="X19" s="188">
        <f t="shared" si="8"/>
        <v>14552.679600000001</v>
      </c>
      <c r="Y19" s="188">
        <f t="shared" si="8"/>
        <v>14686.699500000001</v>
      </c>
      <c r="Z19" s="188">
        <f t="shared" si="8"/>
        <v>15379.124399999999</v>
      </c>
      <c r="AA19" s="188">
        <f t="shared" si="8"/>
        <v>18631.328399999999</v>
      </c>
      <c r="AB19" s="188">
        <f t="shared" si="8"/>
        <v>18935.420399999999</v>
      </c>
      <c r="AC19" s="188">
        <f t="shared" si="8"/>
        <v>648.82440000000008</v>
      </c>
      <c r="AD19" s="172"/>
      <c r="AE19" s="141">
        <v>12</v>
      </c>
    </row>
    <row r="20" spans="1:31">
      <c r="A20" s="182" t="s">
        <v>106</v>
      </c>
      <c r="B20" s="189">
        <f>IFERROR(HLOOKUP($B$7,$F$8:$AC$75,AE20,FALSE),"-  ")</f>
        <v>2.4002974362768676E-2</v>
      </c>
      <c r="F20" s="189">
        <f>IFERROR(F17/F15,"-  ")</f>
        <v>0</v>
      </c>
      <c r="G20" s="189">
        <f t="shared" ref="G20:Q20" si="9">IFERROR(G17/G15,"-  ")</f>
        <v>0</v>
      </c>
      <c r="H20" s="189">
        <f t="shared" si="9"/>
        <v>0</v>
      </c>
      <c r="I20" s="189">
        <f t="shared" si="9"/>
        <v>0</v>
      </c>
      <c r="J20" s="189">
        <f t="shared" si="9"/>
        <v>0</v>
      </c>
      <c r="K20" s="189">
        <f t="shared" si="9"/>
        <v>0</v>
      </c>
      <c r="L20" s="189">
        <f t="shared" si="9"/>
        <v>0</v>
      </c>
      <c r="M20" s="189">
        <f t="shared" si="9"/>
        <v>0</v>
      </c>
      <c r="N20" s="189">
        <f t="shared" si="9"/>
        <v>0</v>
      </c>
      <c r="O20" s="189">
        <f t="shared" si="9"/>
        <v>0</v>
      </c>
      <c r="P20" s="189">
        <f t="shared" si="9"/>
        <v>0</v>
      </c>
      <c r="Q20" s="189">
        <f t="shared" si="9"/>
        <v>0</v>
      </c>
      <c r="R20" s="189">
        <f>IFERROR(R17/R15,"-  ")</f>
        <v>0</v>
      </c>
      <c r="S20" s="189">
        <f t="shared" ref="S20:AC20" si="10">IFERROR(S17/S15,"-  ")</f>
        <v>0</v>
      </c>
      <c r="T20" s="189">
        <f t="shared" si="10"/>
        <v>0</v>
      </c>
      <c r="U20" s="189">
        <f t="shared" si="10"/>
        <v>0</v>
      </c>
      <c r="V20" s="189">
        <f t="shared" si="10"/>
        <v>0</v>
      </c>
      <c r="W20" s="189">
        <f t="shared" si="10"/>
        <v>0</v>
      </c>
      <c r="X20" s="189">
        <f t="shared" si="10"/>
        <v>0</v>
      </c>
      <c r="Y20" s="189">
        <f t="shared" si="10"/>
        <v>0</v>
      </c>
      <c r="Z20" s="189">
        <f t="shared" si="10"/>
        <v>2.130260811660686E-2</v>
      </c>
      <c r="AA20" s="189">
        <f t="shared" si="10"/>
        <v>2.399691465354593E-2</v>
      </c>
      <c r="AB20" s="189">
        <f t="shared" si="10"/>
        <v>2.4002974362768676E-2</v>
      </c>
      <c r="AC20" s="189">
        <f t="shared" si="10"/>
        <v>2.4002974362768676E-2</v>
      </c>
      <c r="AD20" s="190"/>
      <c r="AE20" s="141">
        <v>13</v>
      </c>
    </row>
    <row r="21" spans="1:31">
      <c r="A21" s="182" t="s">
        <v>107</v>
      </c>
      <c r="B21" s="189">
        <f>IFERROR(HLOOKUP($B$7,$F$8:$AC$75,AE21,FALSE),"-  ")</f>
        <v>0.70050758018571269</v>
      </c>
      <c r="F21" s="189">
        <f>IFERROR(F19/F15,"-  ")</f>
        <v>2.2319374052014358E-2</v>
      </c>
      <c r="G21" s="189">
        <f t="shared" ref="G21:Q21" si="11">IFERROR(G19/G15,"-  ")</f>
        <v>2.8952891125004623E-2</v>
      </c>
      <c r="H21" s="189">
        <f t="shared" si="11"/>
        <v>3.5451729495764119E-2</v>
      </c>
      <c r="I21" s="189">
        <f t="shared" si="11"/>
        <v>4.0366786282416488E-2</v>
      </c>
      <c r="J21" s="189">
        <f t="shared" si="11"/>
        <v>0.152308593836706</v>
      </c>
      <c r="K21" s="189">
        <f t="shared" si="11"/>
        <v>0.18378791757611632</v>
      </c>
      <c r="L21" s="189">
        <f t="shared" si="11"/>
        <v>0.32459954496688986</v>
      </c>
      <c r="M21" s="189">
        <f t="shared" si="11"/>
        <v>0.34535987569827237</v>
      </c>
      <c r="N21" s="189">
        <f t="shared" si="11"/>
        <v>0.34535987569827237</v>
      </c>
      <c r="O21" s="189">
        <f t="shared" si="11"/>
        <v>0.35491024379416225</v>
      </c>
      <c r="P21" s="189">
        <f t="shared" si="11"/>
        <v>0.35938886833635453</v>
      </c>
      <c r="Q21" s="189">
        <f t="shared" si="11"/>
        <v>0.40475311679183157</v>
      </c>
      <c r="R21" s="189">
        <f>IFERROR(R19/R15,"-  ")</f>
        <v>0.40475311679183157</v>
      </c>
      <c r="S21" s="189">
        <f t="shared" ref="S21:AC21" si="12">IFERROR(S19/S15,"-  ")</f>
        <v>0.40477772187488437</v>
      </c>
      <c r="T21" s="189">
        <f t="shared" si="12"/>
        <v>0.40666089304872183</v>
      </c>
      <c r="U21" s="189">
        <f t="shared" si="12"/>
        <v>0.40243494506307576</v>
      </c>
      <c r="V21" s="189">
        <f t="shared" si="12"/>
        <v>0.40499067737042654</v>
      </c>
      <c r="W21" s="189">
        <f t="shared" si="12"/>
        <v>0.45348926047870958</v>
      </c>
      <c r="X21" s="189">
        <f t="shared" si="12"/>
        <v>0.53837000480929309</v>
      </c>
      <c r="Y21" s="189">
        <f t="shared" si="12"/>
        <v>0.54332801228219452</v>
      </c>
      <c r="Z21" s="189">
        <f t="shared" si="12"/>
        <v>0.56894396803669856</v>
      </c>
      <c r="AA21" s="189">
        <f t="shared" si="12"/>
        <v>0.68925782989900475</v>
      </c>
      <c r="AB21" s="189">
        <f t="shared" si="12"/>
        <v>0.70050758018571269</v>
      </c>
      <c r="AC21" s="189">
        <f t="shared" si="12"/>
        <v>2.4002974362768676E-2</v>
      </c>
      <c r="AD21" s="190"/>
      <c r="AE21" s="141">
        <v>14</v>
      </c>
    </row>
    <row r="22" spans="1:31">
      <c r="A22" s="182" t="s">
        <v>108</v>
      </c>
      <c r="B22" s="189">
        <f>IFERROR(HLOOKUP($B$7,$F$8:$AC$75,AE22,FALSE),"-  ")</f>
        <v>2.6185062941202195E-2</v>
      </c>
      <c r="F22" s="189">
        <f>IFERROR(F17/F16,"-  ")</f>
        <v>0</v>
      </c>
      <c r="G22" s="189">
        <f t="shared" ref="G22:Q22" si="13">IFERROR(G17/G16,"-  ")</f>
        <v>0</v>
      </c>
      <c r="H22" s="189">
        <f t="shared" si="13"/>
        <v>0</v>
      </c>
      <c r="I22" s="189">
        <f t="shared" si="13"/>
        <v>0</v>
      </c>
      <c r="J22" s="189">
        <f t="shared" si="13"/>
        <v>0</v>
      </c>
      <c r="K22" s="189">
        <f t="shared" si="13"/>
        <v>0</v>
      </c>
      <c r="L22" s="189">
        <f t="shared" si="13"/>
        <v>0</v>
      </c>
      <c r="M22" s="189">
        <f t="shared" si="13"/>
        <v>0</v>
      </c>
      <c r="N22" s="189">
        <f t="shared" si="13"/>
        <v>0</v>
      </c>
      <c r="O22" s="189">
        <f t="shared" si="13"/>
        <v>0</v>
      </c>
      <c r="P22" s="189">
        <f t="shared" si="13"/>
        <v>0</v>
      </c>
      <c r="Q22" s="189">
        <f t="shared" si="13"/>
        <v>0</v>
      </c>
      <c r="R22" s="189">
        <f>IFERROR(R17/R16,"-  ")</f>
        <v>0</v>
      </c>
      <c r="S22" s="189">
        <f t="shared" ref="S22:AC22" si="14">IFERROR(S17/S16,"-  ")</f>
        <v>0</v>
      </c>
      <c r="T22" s="189">
        <f t="shared" si="14"/>
        <v>0</v>
      </c>
      <c r="U22" s="189">
        <f t="shared" si="14"/>
        <v>0</v>
      </c>
      <c r="V22" s="189">
        <f t="shared" si="14"/>
        <v>0</v>
      </c>
      <c r="W22" s="189">
        <f t="shared" si="14"/>
        <v>0</v>
      </c>
      <c r="X22" s="189">
        <f t="shared" si="14"/>
        <v>0</v>
      </c>
      <c r="Y22" s="189">
        <f t="shared" si="14"/>
        <v>0</v>
      </c>
      <c r="Z22" s="189">
        <f t="shared" si="14"/>
        <v>2.8403477488809149E-2</v>
      </c>
      <c r="AA22" s="189">
        <f t="shared" si="14"/>
        <v>2.8796297584255115E-2</v>
      </c>
      <c r="AB22" s="189">
        <f t="shared" si="14"/>
        <v>2.6185062941202195E-2</v>
      </c>
      <c r="AC22" s="189">
        <f t="shared" si="14"/>
        <v>2.4002974362768676E-2</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3.6000000000000003E-3</v>
      </c>
      <c r="E24" s="193"/>
      <c r="F24" s="178">
        <f>F12</f>
        <v>0</v>
      </c>
      <c r="G24" s="178">
        <f t="shared" ref="G24:Q24" si="15">F24+G12</f>
        <v>0</v>
      </c>
      <c r="H24" s="178">
        <f t="shared" si="15"/>
        <v>0</v>
      </c>
      <c r="I24" s="178">
        <f t="shared" si="15"/>
        <v>0</v>
      </c>
      <c r="J24" s="178">
        <f t="shared" si="15"/>
        <v>0</v>
      </c>
      <c r="K24" s="178">
        <f t="shared" si="15"/>
        <v>0</v>
      </c>
      <c r="L24" s="178">
        <f t="shared" si="15"/>
        <v>0</v>
      </c>
      <c r="M24" s="178">
        <f t="shared" si="15"/>
        <v>0</v>
      </c>
      <c r="N24" s="178">
        <f t="shared" si="15"/>
        <v>0</v>
      </c>
      <c r="O24" s="178">
        <f t="shared" si="15"/>
        <v>0</v>
      </c>
      <c r="P24" s="178">
        <f t="shared" si="15"/>
        <v>0</v>
      </c>
      <c r="Q24" s="178">
        <f t="shared" si="15"/>
        <v>0</v>
      </c>
      <c r="R24" s="178">
        <f>R12</f>
        <v>0</v>
      </c>
      <c r="S24" s="178">
        <f t="shared" ref="S24:AC24" si="16">R24+S12</f>
        <v>0</v>
      </c>
      <c r="T24" s="178">
        <f t="shared" si="16"/>
        <v>0</v>
      </c>
      <c r="U24" s="178">
        <f t="shared" si="16"/>
        <v>0</v>
      </c>
      <c r="V24" s="178">
        <f t="shared" si="16"/>
        <v>0</v>
      </c>
      <c r="W24" s="178">
        <f t="shared" si="16"/>
        <v>0</v>
      </c>
      <c r="X24" s="178">
        <f t="shared" si="16"/>
        <v>0</v>
      </c>
      <c r="Y24" s="178">
        <f t="shared" si="16"/>
        <v>0</v>
      </c>
      <c r="Z24" s="178">
        <f t="shared" si="16"/>
        <v>3.6000000000000003E-3</v>
      </c>
      <c r="AA24" s="178">
        <f t="shared" si="16"/>
        <v>3.6000000000000003E-3</v>
      </c>
      <c r="AB24" s="178">
        <f t="shared" si="16"/>
        <v>3.6000000000000003E-3</v>
      </c>
      <c r="AC24" s="178">
        <f t="shared" si="16"/>
        <v>3.6000000000000003E-3</v>
      </c>
      <c r="AD24" s="172"/>
      <c r="AE24" s="141">
        <v>17</v>
      </c>
    </row>
    <row r="25" spans="1:31">
      <c r="A25" s="182" t="s">
        <v>13</v>
      </c>
      <c r="B25" s="178">
        <f>HLOOKUP($B$7,$F$8:$AC$75,AE25,FALSE)</f>
        <v>0</v>
      </c>
      <c r="E25" s="175" t="s">
        <v>111</v>
      </c>
      <c r="F25" s="179">
        <v>0</v>
      </c>
      <c r="G25" s="179">
        <v>0</v>
      </c>
      <c r="H25" s="179">
        <v>0</v>
      </c>
      <c r="I25" s="179">
        <v>0</v>
      </c>
      <c r="J25" s="179">
        <v>0</v>
      </c>
      <c r="K25" s="179">
        <v>0</v>
      </c>
      <c r="L25" s="179">
        <v>6.7860000000000004E-2</v>
      </c>
      <c r="M25" s="179">
        <v>0.13581000000000001</v>
      </c>
      <c r="N25" s="179">
        <v>0.16173000000000001</v>
      </c>
      <c r="O25" s="179">
        <v>0.19053</v>
      </c>
      <c r="P25" s="179">
        <v>0.24237</v>
      </c>
      <c r="Q25" s="179">
        <v>0.25280999999999998</v>
      </c>
      <c r="R25" s="236">
        <v>0.31302000000000002</v>
      </c>
      <c r="S25" s="236">
        <v>0.44803800000000005</v>
      </c>
      <c r="T25" s="236">
        <v>0.49771799999999999</v>
      </c>
      <c r="U25" s="236">
        <v>0.98488799999999999</v>
      </c>
      <c r="V25" s="236">
        <v>1.2345479999999995</v>
      </c>
      <c r="W25" s="236">
        <v>1.2345479999999995</v>
      </c>
      <c r="X25" s="236">
        <v>1.2345479999999995</v>
      </c>
      <c r="Y25" s="236">
        <v>1.298079</v>
      </c>
      <c r="Z25" s="236">
        <v>1.3291290000000004</v>
      </c>
      <c r="AA25" s="236">
        <v>1.7738190000000003</v>
      </c>
      <c r="AB25" s="236"/>
      <c r="AC25" s="236"/>
      <c r="AD25" s="172"/>
      <c r="AE25" s="141">
        <v>18</v>
      </c>
    </row>
    <row r="26" spans="1:31">
      <c r="A26" s="194" t="s">
        <v>22</v>
      </c>
      <c r="B26" s="195">
        <f>HLOOKUP($B$7,$F$8:$AC$75,AE26,FALSE)</f>
        <v>3.6000000000000003E-3</v>
      </c>
      <c r="C26" s="187"/>
      <c r="D26" s="187"/>
      <c r="E26" s="196"/>
      <c r="F26" s="195">
        <f>F24+F25</f>
        <v>0</v>
      </c>
      <c r="G26" s="195">
        <f>G24+G25</f>
        <v>0</v>
      </c>
      <c r="H26" s="195">
        <f t="shared" ref="H26:Q26" si="17">H24+H25</f>
        <v>0</v>
      </c>
      <c r="I26" s="195">
        <f>I24+I25</f>
        <v>0</v>
      </c>
      <c r="J26" s="195">
        <f t="shared" si="17"/>
        <v>0</v>
      </c>
      <c r="K26" s="195">
        <f t="shared" si="17"/>
        <v>0</v>
      </c>
      <c r="L26" s="195">
        <f t="shared" si="17"/>
        <v>6.7860000000000004E-2</v>
      </c>
      <c r="M26" s="195">
        <f t="shared" si="17"/>
        <v>0.13581000000000001</v>
      </c>
      <c r="N26" s="195">
        <f t="shared" si="17"/>
        <v>0.16173000000000001</v>
      </c>
      <c r="O26" s="195">
        <f t="shared" si="17"/>
        <v>0.19053</v>
      </c>
      <c r="P26" s="195">
        <f t="shared" si="17"/>
        <v>0.24237</v>
      </c>
      <c r="Q26" s="195">
        <f t="shared" si="17"/>
        <v>0.25280999999999998</v>
      </c>
      <c r="R26" s="195">
        <f>R24+R25</f>
        <v>0.31302000000000002</v>
      </c>
      <c r="S26" s="195">
        <f>S24+S25</f>
        <v>0.44803800000000005</v>
      </c>
      <c r="T26" s="195">
        <f t="shared" ref="T26" si="18">T24+T25</f>
        <v>0.49771799999999999</v>
      </c>
      <c r="U26" s="195">
        <f>U24+U25</f>
        <v>0.98488799999999999</v>
      </c>
      <c r="V26" s="195">
        <f t="shared" ref="V26:AC26" si="19">V24+V25</f>
        <v>1.2345479999999995</v>
      </c>
      <c r="W26" s="195">
        <f t="shared" si="19"/>
        <v>1.2345479999999995</v>
      </c>
      <c r="X26" s="195">
        <f t="shared" si="19"/>
        <v>1.2345479999999995</v>
      </c>
      <c r="Y26" s="195">
        <f t="shared" si="19"/>
        <v>1.298079</v>
      </c>
      <c r="Z26" s="195">
        <f t="shared" si="19"/>
        <v>1.3327290000000005</v>
      </c>
      <c r="AA26" s="195">
        <f t="shared" si="19"/>
        <v>1.7774190000000003</v>
      </c>
      <c r="AB26" s="195">
        <f t="shared" si="19"/>
        <v>3.6000000000000003E-3</v>
      </c>
      <c r="AC26" s="195">
        <f t="shared" si="19"/>
        <v>3.6000000000000003E-3</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0</v>
      </c>
      <c r="F28" s="197">
        <f>F13</f>
        <v>0</v>
      </c>
      <c r="G28" s="197">
        <f t="shared" ref="G28:Q28" si="20">F28+G13</f>
        <v>0</v>
      </c>
      <c r="H28" s="197">
        <f t="shared" si="20"/>
        <v>0</v>
      </c>
      <c r="I28" s="197">
        <f t="shared" si="20"/>
        <v>0</v>
      </c>
      <c r="J28" s="197">
        <f t="shared" si="20"/>
        <v>0</v>
      </c>
      <c r="K28" s="197">
        <f t="shared" si="20"/>
        <v>0</v>
      </c>
      <c r="L28" s="197">
        <f t="shared" si="20"/>
        <v>0</v>
      </c>
      <c r="M28" s="197">
        <f t="shared" si="20"/>
        <v>0</v>
      </c>
      <c r="N28" s="197">
        <f t="shared" si="20"/>
        <v>0</v>
      </c>
      <c r="O28" s="197">
        <f t="shared" si="20"/>
        <v>0</v>
      </c>
      <c r="P28" s="197">
        <f t="shared" si="20"/>
        <v>0</v>
      </c>
      <c r="Q28" s="197">
        <f t="shared" si="20"/>
        <v>0</v>
      </c>
      <c r="R28" s="197">
        <f>R13</f>
        <v>0</v>
      </c>
      <c r="S28" s="197">
        <f t="shared" ref="S28:AC28" si="21">R28+S13</f>
        <v>0</v>
      </c>
      <c r="T28" s="197">
        <f t="shared" si="21"/>
        <v>0</v>
      </c>
      <c r="U28" s="197">
        <f t="shared" si="21"/>
        <v>0</v>
      </c>
      <c r="V28" s="197">
        <f t="shared" si="21"/>
        <v>0</v>
      </c>
      <c r="W28" s="197">
        <f t="shared" si="21"/>
        <v>0</v>
      </c>
      <c r="X28" s="197">
        <f t="shared" si="21"/>
        <v>0</v>
      </c>
      <c r="Y28" s="197">
        <f t="shared" si="21"/>
        <v>0</v>
      </c>
      <c r="Z28" s="197">
        <f t="shared" si="21"/>
        <v>0</v>
      </c>
      <c r="AA28" s="197">
        <f t="shared" si="21"/>
        <v>0</v>
      </c>
      <c r="AB28" s="197">
        <f t="shared" si="21"/>
        <v>0</v>
      </c>
      <c r="AC28" s="197">
        <f t="shared" si="21"/>
        <v>0</v>
      </c>
      <c r="AD28" s="166"/>
      <c r="AE28" s="141">
        <v>21</v>
      </c>
    </row>
    <row r="29" spans="1:31">
      <c r="A29" s="182" t="s">
        <v>9</v>
      </c>
      <c r="B29" s="174">
        <f>HLOOKUP($B$7,$F$8:$AC$75,AE29,FALSE)</f>
        <v>0</v>
      </c>
      <c r="E29" s="175" t="s">
        <v>111</v>
      </c>
      <c r="F29" s="176"/>
      <c r="G29" s="176"/>
      <c r="H29" s="176"/>
      <c r="I29" s="176"/>
      <c r="J29" s="176"/>
      <c r="K29" s="176"/>
      <c r="L29" s="176"/>
      <c r="M29" s="176"/>
      <c r="N29" s="176"/>
      <c r="O29" s="176"/>
      <c r="P29" s="176"/>
      <c r="Q29" s="176"/>
      <c r="R29" s="235">
        <v>0</v>
      </c>
      <c r="S29" s="235">
        <v>0</v>
      </c>
      <c r="T29" s="235">
        <v>0</v>
      </c>
      <c r="U29" s="235">
        <v>0</v>
      </c>
      <c r="V29" s="235">
        <v>0</v>
      </c>
      <c r="W29" s="235"/>
      <c r="X29" s="235"/>
      <c r="Y29" s="235"/>
      <c r="Z29" s="235"/>
      <c r="AA29" s="235"/>
      <c r="AB29" s="235"/>
      <c r="AC29" s="235"/>
      <c r="AD29" s="166"/>
      <c r="AE29" s="141">
        <v>22</v>
      </c>
    </row>
    <row r="30" spans="1:31">
      <c r="A30" s="194" t="s">
        <v>38</v>
      </c>
      <c r="B30" s="186">
        <f>HLOOKUP($B$7,$F$8:$AC$75,AE30,FALSE)</f>
        <v>0</v>
      </c>
      <c r="C30" s="187"/>
      <c r="D30" s="187"/>
      <c r="E30" s="187"/>
      <c r="F30" s="198">
        <f>F28+F29</f>
        <v>0</v>
      </c>
      <c r="G30" s="198">
        <f t="shared" ref="G30:P30" si="22">G28+G29</f>
        <v>0</v>
      </c>
      <c r="H30" s="198">
        <f t="shared" si="22"/>
        <v>0</v>
      </c>
      <c r="I30" s="198">
        <f t="shared" si="22"/>
        <v>0</v>
      </c>
      <c r="J30" s="198">
        <f t="shared" si="22"/>
        <v>0</v>
      </c>
      <c r="K30" s="198">
        <f t="shared" si="22"/>
        <v>0</v>
      </c>
      <c r="L30" s="198">
        <f t="shared" si="22"/>
        <v>0</v>
      </c>
      <c r="M30" s="198">
        <f t="shared" si="22"/>
        <v>0</v>
      </c>
      <c r="N30" s="198">
        <f t="shared" si="22"/>
        <v>0</v>
      </c>
      <c r="O30" s="198">
        <f t="shared" si="22"/>
        <v>0</v>
      </c>
      <c r="P30" s="198">
        <f t="shared" si="22"/>
        <v>0</v>
      </c>
      <c r="Q30" s="198">
        <f>Q28+Q29</f>
        <v>0</v>
      </c>
      <c r="R30" s="198">
        <f>R28+R29</f>
        <v>0</v>
      </c>
      <c r="S30" s="198">
        <f t="shared" ref="S30:AB30" si="23">S28+S29</f>
        <v>0</v>
      </c>
      <c r="T30" s="198">
        <f t="shared" si="23"/>
        <v>0</v>
      </c>
      <c r="U30" s="198">
        <f t="shared" si="23"/>
        <v>0</v>
      </c>
      <c r="V30" s="198">
        <f t="shared" si="23"/>
        <v>0</v>
      </c>
      <c r="W30" s="198">
        <f t="shared" si="23"/>
        <v>0</v>
      </c>
      <c r="X30" s="198">
        <f t="shared" si="23"/>
        <v>0</v>
      </c>
      <c r="Y30" s="198">
        <f t="shared" si="23"/>
        <v>0</v>
      </c>
      <c r="Z30" s="198">
        <f t="shared" si="23"/>
        <v>0</v>
      </c>
      <c r="AA30" s="198">
        <f t="shared" si="23"/>
        <v>0</v>
      </c>
      <c r="AB30" s="198">
        <f t="shared" si="23"/>
        <v>0</v>
      </c>
      <c r="AC30" s="198">
        <f>AC28+AC29</f>
        <v>0</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11497</v>
      </c>
      <c r="E32" s="175" t="s">
        <v>24</v>
      </c>
      <c r="F32" s="237">
        <v>4123</v>
      </c>
      <c r="G32" s="237">
        <v>7738</v>
      </c>
      <c r="H32" s="237">
        <v>5981</v>
      </c>
      <c r="I32" s="237">
        <v>4024</v>
      </c>
      <c r="J32" s="237">
        <v>4457</v>
      </c>
      <c r="K32" s="237">
        <v>6482</v>
      </c>
      <c r="L32" s="237">
        <v>4610</v>
      </c>
      <c r="M32" s="237">
        <v>6161</v>
      </c>
      <c r="N32" s="237">
        <v>4354.2326922162465</v>
      </c>
      <c r="O32" s="237">
        <v>4904.7673077837535</v>
      </c>
      <c r="P32" s="237">
        <v>5073</v>
      </c>
      <c r="Q32" s="237">
        <v>6635</v>
      </c>
      <c r="R32" s="237">
        <v>6737</v>
      </c>
      <c r="S32" s="237">
        <v>6374</v>
      </c>
      <c r="T32" s="237">
        <v>21341</v>
      </c>
      <c r="U32" s="237">
        <v>8126</v>
      </c>
      <c r="V32" s="237">
        <v>10324</v>
      </c>
      <c r="W32" s="237">
        <v>22058</v>
      </c>
      <c r="X32" s="237">
        <v>12966</v>
      </c>
      <c r="Y32" s="237">
        <v>16321</v>
      </c>
      <c r="Z32" s="237">
        <v>13913</v>
      </c>
      <c r="AA32" s="237">
        <v>13385</v>
      </c>
      <c r="AB32" s="237">
        <v>11497</v>
      </c>
      <c r="AC32" s="237"/>
      <c r="AD32" s="202">
        <f t="shared" ref="AD32:AD39" si="25">SUM(F32:AC32)</f>
        <v>207585</v>
      </c>
      <c r="AE32" s="141">
        <v>25</v>
      </c>
    </row>
    <row r="33" spans="1:31">
      <c r="A33" s="199" t="s">
        <v>41</v>
      </c>
      <c r="B33" s="200">
        <f t="shared" si="24"/>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25"/>
        <v>0</v>
      </c>
      <c r="AE33" s="141">
        <v>26</v>
      </c>
    </row>
    <row r="34" spans="1:31">
      <c r="A34" s="199" t="s">
        <v>42</v>
      </c>
      <c r="B34" s="200">
        <f t="shared" si="24"/>
        <v>0</v>
      </c>
      <c r="E34" s="175" t="s">
        <v>24</v>
      </c>
      <c r="F34" s="237">
        <v>0</v>
      </c>
      <c r="G34" s="237">
        <v>0</v>
      </c>
      <c r="H34" s="237">
        <v>0</v>
      </c>
      <c r="I34" s="237">
        <v>2092</v>
      </c>
      <c r="J34" s="237">
        <v>350</v>
      </c>
      <c r="K34" s="237">
        <v>1000</v>
      </c>
      <c r="L34" s="237">
        <v>31847.57</v>
      </c>
      <c r="M34" s="237">
        <v>24256.42</v>
      </c>
      <c r="N34" s="237">
        <v>27012.299999999996</v>
      </c>
      <c r="O34" s="237">
        <v>78901.440000000017</v>
      </c>
      <c r="P34" s="237">
        <v>35478.719999999972</v>
      </c>
      <c r="Q34" s="237">
        <v>0</v>
      </c>
      <c r="R34" s="237">
        <v>33269.72000000003</v>
      </c>
      <c r="S34" s="237">
        <v>0</v>
      </c>
      <c r="T34" s="237">
        <v>2600.2200000000012</v>
      </c>
      <c r="U34" s="237">
        <v>29737.199999999953</v>
      </c>
      <c r="V34" s="237">
        <v>21317.320000000007</v>
      </c>
      <c r="W34" s="237">
        <v>0</v>
      </c>
      <c r="X34" s="237">
        <v>61975.789999999979</v>
      </c>
      <c r="Y34" s="237">
        <v>26610.780000000028</v>
      </c>
      <c r="Z34" s="237">
        <v>29186.050000000047</v>
      </c>
      <c r="AA34" s="237">
        <v>28333.309999999998</v>
      </c>
      <c r="AB34" s="237">
        <v>0</v>
      </c>
      <c r="AC34" s="237"/>
      <c r="AD34" s="202">
        <f t="shared" si="25"/>
        <v>433968.84</v>
      </c>
      <c r="AE34" s="141">
        <v>27</v>
      </c>
    </row>
    <row r="35" spans="1:31">
      <c r="A35" s="199" t="s">
        <v>43</v>
      </c>
      <c r="B35" s="200">
        <f t="shared" si="24"/>
        <v>0</v>
      </c>
      <c r="E35" s="175" t="s">
        <v>24</v>
      </c>
      <c r="F35" s="237">
        <v>0</v>
      </c>
      <c r="G35" s="237">
        <v>0</v>
      </c>
      <c r="H35" s="237">
        <v>222.35</v>
      </c>
      <c r="I35" s="237">
        <v>151.65</v>
      </c>
      <c r="J35" s="237">
        <v>0</v>
      </c>
      <c r="K35" s="237">
        <v>176</v>
      </c>
      <c r="L35" s="237">
        <v>527.51</v>
      </c>
      <c r="M35" s="237">
        <v>0</v>
      </c>
      <c r="N35" s="237">
        <v>0</v>
      </c>
      <c r="O35" s="237">
        <v>0</v>
      </c>
      <c r="P35" s="237">
        <v>51.709999999999809</v>
      </c>
      <c r="Q35" s="237">
        <v>0</v>
      </c>
      <c r="R35" s="237">
        <v>165.12000000000035</v>
      </c>
      <c r="S35" s="237">
        <v>0</v>
      </c>
      <c r="T35" s="237">
        <v>2936.5</v>
      </c>
      <c r="U35" s="237">
        <v>0</v>
      </c>
      <c r="V35" s="237">
        <v>0</v>
      </c>
      <c r="W35" s="237">
        <v>275.34999999999945</v>
      </c>
      <c r="X35" s="237">
        <v>0</v>
      </c>
      <c r="Y35" s="237">
        <v>0</v>
      </c>
      <c r="Z35" s="237">
        <v>0</v>
      </c>
      <c r="AA35" s="237">
        <v>0</v>
      </c>
      <c r="AB35" s="237">
        <v>0</v>
      </c>
      <c r="AC35" s="237"/>
      <c r="AD35" s="202">
        <f t="shared" si="25"/>
        <v>4506.1899999999996</v>
      </c>
      <c r="AE35" s="141">
        <v>28</v>
      </c>
    </row>
    <row r="36" spans="1:31">
      <c r="A36" s="199" t="s">
        <v>44</v>
      </c>
      <c r="B36" s="200">
        <f t="shared" si="24"/>
        <v>0</v>
      </c>
      <c r="E36" s="175" t="s">
        <v>24</v>
      </c>
      <c r="F36" s="237">
        <v>0</v>
      </c>
      <c r="G36" s="237">
        <v>0</v>
      </c>
      <c r="H36" s="237">
        <v>0</v>
      </c>
      <c r="I36" s="237">
        <v>0</v>
      </c>
      <c r="J36" s="237">
        <v>0</v>
      </c>
      <c r="K36" s="237">
        <v>0</v>
      </c>
      <c r="L36" s="237">
        <v>0</v>
      </c>
      <c r="M36" s="237">
        <v>0</v>
      </c>
      <c r="N36" s="237">
        <v>0</v>
      </c>
      <c r="O36" s="237">
        <v>0</v>
      </c>
      <c r="P36" s="237">
        <v>0</v>
      </c>
      <c r="Q36" s="237">
        <v>0</v>
      </c>
      <c r="R36" s="237">
        <v>0</v>
      </c>
      <c r="S36" s="237">
        <v>0</v>
      </c>
      <c r="T36" s="237">
        <v>0</v>
      </c>
      <c r="U36" s="237">
        <v>0</v>
      </c>
      <c r="V36" s="237">
        <v>0</v>
      </c>
      <c r="W36" s="237">
        <v>15000</v>
      </c>
      <c r="X36" s="237">
        <v>0</v>
      </c>
      <c r="Y36" s="237">
        <v>0</v>
      </c>
      <c r="Z36" s="237">
        <v>85167.45</v>
      </c>
      <c r="AA36" s="237">
        <v>91756.86</v>
      </c>
      <c r="AB36" s="237">
        <v>0</v>
      </c>
      <c r="AC36" s="237"/>
      <c r="AD36" s="202">
        <f t="shared" si="25"/>
        <v>191924.31</v>
      </c>
      <c r="AE36" s="141">
        <v>29</v>
      </c>
    </row>
    <row r="37" spans="1:31">
      <c r="A37" s="199" t="s">
        <v>45</v>
      </c>
      <c r="B37" s="200">
        <f t="shared" si="24"/>
        <v>31914.499999999942</v>
      </c>
      <c r="E37" s="175" t="s">
        <v>24</v>
      </c>
      <c r="F37" s="237">
        <v>0</v>
      </c>
      <c r="G37" s="237">
        <v>0</v>
      </c>
      <c r="H37" s="237">
        <v>0</v>
      </c>
      <c r="I37" s="237">
        <v>0</v>
      </c>
      <c r="J37" s="237">
        <v>0</v>
      </c>
      <c r="K37" s="237">
        <v>72288</v>
      </c>
      <c r="L37" s="237">
        <v>6036.9499999999971</v>
      </c>
      <c r="M37" s="237">
        <v>51467.66</v>
      </c>
      <c r="N37" s="237">
        <v>5248.1100000000006</v>
      </c>
      <c r="O37" s="237">
        <v>19765.070000000007</v>
      </c>
      <c r="P37" s="237">
        <v>4932.2599999999802</v>
      </c>
      <c r="Q37" s="237">
        <v>5769.2200000000303</v>
      </c>
      <c r="R37" s="237">
        <v>13819.579999999987</v>
      </c>
      <c r="S37" s="237">
        <v>12363.429999999993</v>
      </c>
      <c r="T37" s="237">
        <v>35876.390000000043</v>
      </c>
      <c r="U37" s="237">
        <v>65460.239999999932</v>
      </c>
      <c r="V37" s="237">
        <v>28757.98000000004</v>
      </c>
      <c r="W37" s="237">
        <v>37325.25</v>
      </c>
      <c r="X37" s="237">
        <v>68996.780000000028</v>
      </c>
      <c r="Y37" s="237">
        <v>2094.8399999999674</v>
      </c>
      <c r="Z37" s="237">
        <v>7767.1299999999464</v>
      </c>
      <c r="AA37" s="237">
        <v>41733.73000000004</v>
      </c>
      <c r="AB37" s="237">
        <v>31914.499999999942</v>
      </c>
      <c r="AC37" s="237"/>
      <c r="AD37" s="202">
        <f t="shared" si="25"/>
        <v>511617.11999999994</v>
      </c>
      <c r="AE37" s="141">
        <v>30</v>
      </c>
    </row>
    <row r="38" spans="1:31">
      <c r="A38" s="199" t="s">
        <v>46</v>
      </c>
      <c r="B38" s="200">
        <f t="shared" si="24"/>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25"/>
        <v>1951</v>
      </c>
      <c r="AE38" s="141">
        <v>31</v>
      </c>
    </row>
    <row r="39" spans="1:31">
      <c r="A39" s="199" t="s">
        <v>83</v>
      </c>
      <c r="B39" s="200">
        <f t="shared" si="24"/>
        <v>735</v>
      </c>
      <c r="E39" s="175" t="s">
        <v>24</v>
      </c>
      <c r="F39" s="237">
        <v>70</v>
      </c>
      <c r="G39" s="237">
        <v>132</v>
      </c>
      <c r="H39" s="237">
        <v>551</v>
      </c>
      <c r="I39" s="237">
        <v>-87</v>
      </c>
      <c r="J39" s="237">
        <v>130</v>
      </c>
      <c r="K39" s="237">
        <v>2060</v>
      </c>
      <c r="L39" s="237">
        <v>612</v>
      </c>
      <c r="M39" s="237">
        <v>1489</v>
      </c>
      <c r="N39" s="237">
        <v>2315</v>
      </c>
      <c r="O39" s="237">
        <v>1986</v>
      </c>
      <c r="P39" s="237">
        <v>570</v>
      </c>
      <c r="Q39" s="237">
        <v>1996</v>
      </c>
      <c r="R39" s="237">
        <v>1059</v>
      </c>
      <c r="S39" s="237">
        <v>170</v>
      </c>
      <c r="T39" s="237">
        <v>2502</v>
      </c>
      <c r="U39" s="237">
        <v>2138</v>
      </c>
      <c r="V39" s="237">
        <v>1314</v>
      </c>
      <c r="W39" s="237">
        <v>3197</v>
      </c>
      <c r="X39" s="237">
        <v>3371</v>
      </c>
      <c r="Y39" s="237">
        <v>1282</v>
      </c>
      <c r="Z39" s="237">
        <v>4322</v>
      </c>
      <c r="AA39" s="237">
        <v>4586</v>
      </c>
      <c r="AB39" s="237">
        <v>735</v>
      </c>
      <c r="AC39" s="237"/>
      <c r="AD39" s="202">
        <f t="shared" si="25"/>
        <v>36500</v>
      </c>
      <c r="AE39" s="141">
        <v>32</v>
      </c>
    </row>
    <row r="40" spans="1:31">
      <c r="A40" s="194" t="s">
        <v>47</v>
      </c>
      <c r="B40" s="203">
        <f t="shared" si="24"/>
        <v>44203.499999999942</v>
      </c>
      <c r="C40" s="187"/>
      <c r="D40" s="187"/>
      <c r="E40" s="187"/>
      <c r="F40" s="308">
        <f>SUM(F32:F39)</f>
        <v>4193</v>
      </c>
      <c r="G40" s="308">
        <f>SUM(G32:G39)</f>
        <v>7870</v>
      </c>
      <c r="H40" s="308">
        <f t="shared" ref="H40:Q40" si="26">SUM(H32:H39)</f>
        <v>6754.35</v>
      </c>
      <c r="I40" s="308">
        <f t="shared" si="26"/>
        <v>6180.65</v>
      </c>
      <c r="J40" s="308">
        <f t="shared" si="26"/>
        <v>4981</v>
      </c>
      <c r="K40" s="308">
        <f t="shared" si="26"/>
        <v>82299</v>
      </c>
      <c r="L40" s="308">
        <f t="shared" si="26"/>
        <v>44720.03</v>
      </c>
      <c r="M40" s="308">
        <f t="shared" si="26"/>
        <v>83833.08</v>
      </c>
      <c r="N40" s="308">
        <f t="shared" si="26"/>
        <v>37835.642692216243</v>
      </c>
      <c r="O40" s="308">
        <f t="shared" si="26"/>
        <v>105690.27730778378</v>
      </c>
      <c r="P40" s="308">
        <f t="shared" si="26"/>
        <v>46243.769999999953</v>
      </c>
      <c r="Q40" s="308">
        <f t="shared" si="26"/>
        <v>14637.14000000003</v>
      </c>
      <c r="R40" s="308">
        <f>SUM(R32:R39)</f>
        <v>55102.42000000002</v>
      </c>
      <c r="S40" s="308">
        <f>SUM(S32:S39)</f>
        <v>18953.429999999993</v>
      </c>
      <c r="T40" s="308">
        <f t="shared" ref="T40:AC40" si="27">SUM(T32:T39)</f>
        <v>65351.110000000044</v>
      </c>
      <c r="U40" s="308">
        <f t="shared" si="27"/>
        <v>105507.43999999989</v>
      </c>
      <c r="V40" s="308">
        <f t="shared" si="27"/>
        <v>61771.300000000047</v>
      </c>
      <c r="W40" s="308">
        <f t="shared" si="27"/>
        <v>77930.600000000006</v>
      </c>
      <c r="X40" s="308">
        <f t="shared" si="27"/>
        <v>147356.57</v>
      </c>
      <c r="Y40" s="204">
        <f t="shared" si="27"/>
        <v>46375.619999999995</v>
      </c>
      <c r="Z40" s="204">
        <f t="shared" si="27"/>
        <v>140413.63</v>
      </c>
      <c r="AA40" s="204">
        <f t="shared" si="27"/>
        <v>179848.90000000002</v>
      </c>
      <c r="AB40" s="204">
        <f t="shared" si="27"/>
        <v>44203.499999999942</v>
      </c>
      <c r="AC40" s="204">
        <f t="shared" si="27"/>
        <v>0</v>
      </c>
      <c r="AD40" s="205">
        <f>SUM(F40:AC40)</f>
        <v>1388052.46</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171"/>
      <c r="Z41" s="171"/>
      <c r="AA41" s="171"/>
      <c r="AB41" s="171"/>
      <c r="AC41" s="171"/>
      <c r="AD41" s="172"/>
      <c r="AE41" s="141">
        <v>34</v>
      </c>
    </row>
    <row r="42" spans="1:31">
      <c r="A42" s="199" t="s">
        <v>88</v>
      </c>
      <c r="B42" s="206">
        <f t="shared" ref="B42:B49" si="2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172"/>
      <c r="AE42" s="141">
        <v>35</v>
      </c>
    </row>
    <row r="43" spans="1:31">
      <c r="A43" s="199" t="s">
        <v>89</v>
      </c>
      <c r="B43" s="206">
        <f t="shared" si="2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8"/>
        <v>4394378</v>
      </c>
      <c r="E46" s="175" t="s">
        <v>111</v>
      </c>
      <c r="F46" s="237">
        <v>62640</v>
      </c>
      <c r="G46" s="237">
        <v>145320</v>
      </c>
      <c r="H46" s="237">
        <v>160574.01999999999</v>
      </c>
      <c r="I46" s="237">
        <v>295050</v>
      </c>
      <c r="J46" s="237">
        <v>497250</v>
      </c>
      <c r="K46" s="237">
        <v>1007749.5</v>
      </c>
      <c r="L46" s="237">
        <v>1423891.8</v>
      </c>
      <c r="M46" s="237">
        <v>1705554.3</v>
      </c>
      <c r="N46" s="237">
        <v>1759530.3</v>
      </c>
      <c r="O46" s="237">
        <v>1750800</v>
      </c>
      <c r="P46" s="237">
        <v>1832845.3</v>
      </c>
      <c r="Q46" s="237">
        <v>2020629.84</v>
      </c>
      <c r="R46" s="237">
        <v>1946003.26</v>
      </c>
      <c r="S46" s="237">
        <v>1906853.62</v>
      </c>
      <c r="T46" s="237">
        <v>1884939.58</v>
      </c>
      <c r="U46" s="237">
        <v>1878712.3599999999</v>
      </c>
      <c r="V46" s="237">
        <v>2225107.29</v>
      </c>
      <c r="W46" s="237">
        <v>3492495.79</v>
      </c>
      <c r="X46" s="237">
        <v>3619474.04</v>
      </c>
      <c r="Y46" s="237">
        <v>3660186.05</v>
      </c>
      <c r="Z46" s="237">
        <v>3811567.97</v>
      </c>
      <c r="AA46" s="237">
        <v>4346053</v>
      </c>
      <c r="AB46" s="237">
        <v>4394378</v>
      </c>
      <c r="AC46" s="237"/>
      <c r="AD46" s="172"/>
      <c r="AE46" s="141">
        <v>39</v>
      </c>
    </row>
    <row r="47" spans="1:31">
      <c r="A47" s="199" t="s">
        <v>93</v>
      </c>
      <c r="B47" s="206">
        <f t="shared" si="2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172"/>
      <c r="AE48" s="141">
        <v>41</v>
      </c>
    </row>
    <row r="49" spans="1:31">
      <c r="A49" s="199" t="s">
        <v>95</v>
      </c>
      <c r="B49" s="206">
        <f t="shared" si="2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172"/>
      <c r="AE49" s="141">
        <v>42</v>
      </c>
    </row>
    <row r="50" spans="1:31">
      <c r="A50" s="167" t="s">
        <v>50</v>
      </c>
      <c r="B50" s="168"/>
      <c r="F50" s="264"/>
      <c r="G50" s="264"/>
      <c r="H50" s="264"/>
      <c r="I50" s="264"/>
      <c r="J50" s="264"/>
      <c r="K50" s="264"/>
      <c r="L50" s="264"/>
      <c r="M50" s="264"/>
      <c r="N50" s="264"/>
      <c r="O50" s="264"/>
      <c r="P50" s="264"/>
      <c r="Q50" s="264"/>
      <c r="R50" s="264"/>
      <c r="S50" s="264"/>
      <c r="T50" s="264"/>
      <c r="U50" s="264"/>
      <c r="V50" s="264"/>
      <c r="W50" s="264"/>
      <c r="X50" s="264"/>
      <c r="Y50" s="171"/>
      <c r="Z50" s="171"/>
      <c r="AA50" s="171"/>
      <c r="AB50" s="171"/>
      <c r="AC50" s="171"/>
      <c r="AD50" s="172"/>
      <c r="AE50" s="141">
        <v>43</v>
      </c>
    </row>
    <row r="51" spans="1:31">
      <c r="A51" s="136" t="s">
        <v>59</v>
      </c>
      <c r="B51" s="207">
        <f>HLOOKUP($B$7,$F$8:$AC$75,AE51,FALSE)</f>
        <v>4907734</v>
      </c>
      <c r="F51" s="208">
        <f>$F$4</f>
        <v>4907734</v>
      </c>
      <c r="G51" s="208">
        <f t="shared" ref="G51:Q51" si="29">$F$4</f>
        <v>4907734</v>
      </c>
      <c r="H51" s="208">
        <f t="shared" si="29"/>
        <v>4907734</v>
      </c>
      <c r="I51" s="208">
        <f t="shared" si="29"/>
        <v>4907734</v>
      </c>
      <c r="J51" s="208">
        <f t="shared" si="29"/>
        <v>4907734</v>
      </c>
      <c r="K51" s="208">
        <f t="shared" si="29"/>
        <v>4907734</v>
      </c>
      <c r="L51" s="208">
        <f t="shared" si="29"/>
        <v>4907734</v>
      </c>
      <c r="M51" s="208">
        <f t="shared" si="29"/>
        <v>4907734</v>
      </c>
      <c r="N51" s="208">
        <f t="shared" si="29"/>
        <v>4907734</v>
      </c>
      <c r="O51" s="208">
        <f t="shared" si="29"/>
        <v>4907734</v>
      </c>
      <c r="P51" s="208">
        <f t="shared" si="29"/>
        <v>4907734</v>
      </c>
      <c r="Q51" s="208">
        <f t="shared" si="29"/>
        <v>4907734</v>
      </c>
      <c r="R51" s="208">
        <f>$G$4</f>
        <v>4907734</v>
      </c>
      <c r="S51" s="208">
        <f t="shared" ref="S51:AC51" si="30">$G$4</f>
        <v>4907734</v>
      </c>
      <c r="T51" s="208">
        <f t="shared" si="30"/>
        <v>4907734</v>
      </c>
      <c r="U51" s="208">
        <f t="shared" si="30"/>
        <v>4907734</v>
      </c>
      <c r="V51" s="208">
        <f t="shared" si="30"/>
        <v>4907734</v>
      </c>
      <c r="W51" s="208">
        <f t="shared" si="30"/>
        <v>4907734</v>
      </c>
      <c r="X51" s="208">
        <f t="shared" si="30"/>
        <v>4907734</v>
      </c>
      <c r="Y51" s="208">
        <f t="shared" si="30"/>
        <v>4907734</v>
      </c>
      <c r="Z51" s="208">
        <f t="shared" si="30"/>
        <v>4907734</v>
      </c>
      <c r="AA51" s="208">
        <f t="shared" si="30"/>
        <v>4907734</v>
      </c>
      <c r="AB51" s="208">
        <f t="shared" si="30"/>
        <v>4907734</v>
      </c>
      <c r="AC51" s="208">
        <f t="shared" si="30"/>
        <v>4907734</v>
      </c>
      <c r="AD51" s="209"/>
      <c r="AE51" s="141">
        <v>44</v>
      </c>
    </row>
    <row r="52" spans="1:31">
      <c r="A52" s="136" t="s">
        <v>60</v>
      </c>
      <c r="B52" s="207">
        <f>HLOOKUP($B$7,$F$8:$AC$75,AE52,FALSE)</f>
        <v>4498756.166666666</v>
      </c>
      <c r="F52" s="210">
        <f t="shared" ref="F52:AC52" si="31">F51*(F9/12)</f>
        <v>408977.83333333331</v>
      </c>
      <c r="G52" s="210">
        <f t="shared" si="31"/>
        <v>817955.66666666663</v>
      </c>
      <c r="H52" s="210">
        <f t="shared" si="31"/>
        <v>1226933.5</v>
      </c>
      <c r="I52" s="210">
        <f t="shared" si="31"/>
        <v>1635911.3333333333</v>
      </c>
      <c r="J52" s="210">
        <f t="shared" si="31"/>
        <v>2044889.1666666667</v>
      </c>
      <c r="K52" s="210">
        <f t="shared" si="31"/>
        <v>2453867</v>
      </c>
      <c r="L52" s="210">
        <f t="shared" si="31"/>
        <v>2862844.8333333335</v>
      </c>
      <c r="M52" s="210">
        <f t="shared" si="31"/>
        <v>3271822.6666666665</v>
      </c>
      <c r="N52" s="210">
        <f t="shared" si="31"/>
        <v>3680800.5</v>
      </c>
      <c r="O52" s="210">
        <f t="shared" si="31"/>
        <v>4089778.3333333335</v>
      </c>
      <c r="P52" s="210">
        <f t="shared" si="31"/>
        <v>4498756.166666666</v>
      </c>
      <c r="Q52" s="210">
        <f t="shared" si="31"/>
        <v>4907734</v>
      </c>
      <c r="R52" s="210">
        <f t="shared" si="31"/>
        <v>408977.83333333331</v>
      </c>
      <c r="S52" s="210">
        <f t="shared" si="31"/>
        <v>817955.66666666663</v>
      </c>
      <c r="T52" s="210">
        <f t="shared" si="31"/>
        <v>1226933.5</v>
      </c>
      <c r="U52" s="210">
        <f t="shared" si="31"/>
        <v>1635911.3333333333</v>
      </c>
      <c r="V52" s="210">
        <f t="shared" si="31"/>
        <v>2044889.1666666667</v>
      </c>
      <c r="W52" s="210">
        <f t="shared" si="31"/>
        <v>2453867</v>
      </c>
      <c r="X52" s="210">
        <f t="shared" si="31"/>
        <v>2862844.8333333335</v>
      </c>
      <c r="Y52" s="210">
        <f t="shared" si="31"/>
        <v>3271822.6666666665</v>
      </c>
      <c r="Z52" s="210">
        <f t="shared" si="31"/>
        <v>3680800.5</v>
      </c>
      <c r="AA52" s="210">
        <f t="shared" si="31"/>
        <v>4089778.3333333335</v>
      </c>
      <c r="AB52" s="210">
        <f t="shared" si="31"/>
        <v>4498756.166666666</v>
      </c>
      <c r="AC52" s="210">
        <f t="shared" si="31"/>
        <v>4907734</v>
      </c>
      <c r="AD52" s="166"/>
      <c r="AE52" s="141">
        <v>45</v>
      </c>
    </row>
    <row r="53" spans="1:31">
      <c r="A53" s="182" t="s">
        <v>55</v>
      </c>
      <c r="B53" s="206">
        <f>HLOOKUP($B$7,$F$8:$AC$75,AE53,FALSE)</f>
        <v>942814.51999999979</v>
      </c>
      <c r="F53" s="211">
        <f>F40</f>
        <v>4193</v>
      </c>
      <c r="G53" s="211">
        <f>F53+G40</f>
        <v>12063</v>
      </c>
      <c r="H53" s="211">
        <f t="shared" ref="H53:Q53" si="32">G53+H40</f>
        <v>18817.349999999999</v>
      </c>
      <c r="I53" s="211">
        <f t="shared" si="32"/>
        <v>24998</v>
      </c>
      <c r="J53" s="211">
        <f t="shared" si="32"/>
        <v>29979</v>
      </c>
      <c r="K53" s="211">
        <f t="shared" si="32"/>
        <v>112278</v>
      </c>
      <c r="L53" s="211">
        <f t="shared" si="32"/>
        <v>156998.03</v>
      </c>
      <c r="M53" s="211">
        <f t="shared" si="32"/>
        <v>240831.11</v>
      </c>
      <c r="N53" s="211">
        <f t="shared" si="32"/>
        <v>278666.75269221625</v>
      </c>
      <c r="O53" s="211">
        <f t="shared" si="32"/>
        <v>384357.03</v>
      </c>
      <c r="P53" s="211">
        <f t="shared" si="32"/>
        <v>430600.8</v>
      </c>
      <c r="Q53" s="211">
        <f t="shared" si="32"/>
        <v>445237.94</v>
      </c>
      <c r="R53" s="211">
        <f>R40</f>
        <v>55102.42000000002</v>
      </c>
      <c r="S53" s="211">
        <f>R53+S40</f>
        <v>74055.850000000006</v>
      </c>
      <c r="T53" s="211">
        <f>S53+T40</f>
        <v>139406.96000000005</v>
      </c>
      <c r="U53" s="211">
        <f t="shared" ref="U53:AC53" si="33">T53+U40</f>
        <v>244914.39999999994</v>
      </c>
      <c r="V53" s="211">
        <f t="shared" si="33"/>
        <v>306685.69999999995</v>
      </c>
      <c r="W53" s="211">
        <f t="shared" si="33"/>
        <v>384616.29999999993</v>
      </c>
      <c r="X53" s="211">
        <f t="shared" si="33"/>
        <v>531972.86999999988</v>
      </c>
      <c r="Y53" s="211">
        <f t="shared" si="33"/>
        <v>578348.48999999987</v>
      </c>
      <c r="Z53" s="211">
        <f t="shared" si="33"/>
        <v>718762.11999999988</v>
      </c>
      <c r="AA53" s="211">
        <f t="shared" si="33"/>
        <v>898611.0199999999</v>
      </c>
      <c r="AB53" s="211">
        <f t="shared" si="33"/>
        <v>942814.51999999979</v>
      </c>
      <c r="AC53" s="211">
        <f t="shared" si="33"/>
        <v>942814.51999999979</v>
      </c>
      <c r="AD53" s="212"/>
      <c r="AE53" s="141">
        <v>46</v>
      </c>
    </row>
    <row r="54" spans="1:31">
      <c r="A54" s="182" t="s">
        <v>14</v>
      </c>
      <c r="B54" s="206">
        <f>HLOOKUP($B$7,$F$8:$AC$75,AE54,FALSE)</f>
        <v>4394378</v>
      </c>
      <c r="E54" s="139"/>
      <c r="F54" s="211">
        <f>SUM(F42:F49)</f>
        <v>62640</v>
      </c>
      <c r="G54" s="211">
        <f t="shared" ref="G54:Q54" si="34">SUM(G42:G49)</f>
        <v>145320</v>
      </c>
      <c r="H54" s="211">
        <f t="shared" si="34"/>
        <v>160574.01999999999</v>
      </c>
      <c r="I54" s="211">
        <f t="shared" si="34"/>
        <v>295050</v>
      </c>
      <c r="J54" s="211">
        <f t="shared" si="34"/>
        <v>497250</v>
      </c>
      <c r="K54" s="211">
        <f t="shared" si="34"/>
        <v>1007749.5</v>
      </c>
      <c r="L54" s="211">
        <f t="shared" si="34"/>
        <v>1423891.8</v>
      </c>
      <c r="M54" s="211">
        <f t="shared" si="34"/>
        <v>1705554.3</v>
      </c>
      <c r="N54" s="211">
        <f t="shared" si="34"/>
        <v>1759530.3</v>
      </c>
      <c r="O54" s="211">
        <f t="shared" si="34"/>
        <v>1750800</v>
      </c>
      <c r="P54" s="211">
        <f t="shared" si="34"/>
        <v>1832845.3</v>
      </c>
      <c r="Q54" s="211">
        <f t="shared" si="34"/>
        <v>2020629.84</v>
      </c>
      <c r="R54" s="211">
        <f>SUM(R42:R49)</f>
        <v>1946003.26</v>
      </c>
      <c r="S54" s="211">
        <f t="shared" ref="S54:AC54" si="35">SUM(S42:S49)</f>
        <v>1906853.62</v>
      </c>
      <c r="T54" s="211">
        <f t="shared" si="35"/>
        <v>1884939.58</v>
      </c>
      <c r="U54" s="211">
        <f t="shared" si="35"/>
        <v>1878712.3599999999</v>
      </c>
      <c r="V54" s="211">
        <f t="shared" si="35"/>
        <v>2225107.29</v>
      </c>
      <c r="W54" s="211">
        <f t="shared" si="35"/>
        <v>3492495.79</v>
      </c>
      <c r="X54" s="211">
        <f t="shared" si="35"/>
        <v>3619474.04</v>
      </c>
      <c r="Y54" s="211">
        <f t="shared" si="35"/>
        <v>3660186.05</v>
      </c>
      <c r="Z54" s="211">
        <f t="shared" si="35"/>
        <v>3811567.97</v>
      </c>
      <c r="AA54" s="211">
        <f t="shared" si="35"/>
        <v>4346053</v>
      </c>
      <c r="AB54" s="211">
        <f t="shared" si="35"/>
        <v>4394378</v>
      </c>
      <c r="AC54" s="211">
        <f t="shared" si="35"/>
        <v>0</v>
      </c>
      <c r="AD54" s="212"/>
      <c r="AE54" s="141">
        <v>47</v>
      </c>
    </row>
    <row r="55" spans="1:31">
      <c r="A55" s="213" t="s">
        <v>56</v>
      </c>
      <c r="B55" s="203">
        <f>HLOOKUP($B$7,$F$8:$AC$75,AE55,FALSE)</f>
        <v>5337192.5199999996</v>
      </c>
      <c r="C55" s="187"/>
      <c r="D55" s="187"/>
      <c r="E55" s="214"/>
      <c r="F55" s="215">
        <f>F53+F54</f>
        <v>66833</v>
      </c>
      <c r="G55" s="215">
        <f>G53+G54</f>
        <v>157383</v>
      </c>
      <c r="H55" s="215">
        <f>H53+H54</f>
        <v>179391.37</v>
      </c>
      <c r="I55" s="215">
        <f t="shared" ref="I55:Q55" si="36">I53+I54</f>
        <v>320048</v>
      </c>
      <c r="J55" s="215">
        <f t="shared" si="36"/>
        <v>527229</v>
      </c>
      <c r="K55" s="215">
        <f t="shared" si="36"/>
        <v>1120027.5</v>
      </c>
      <c r="L55" s="215">
        <f t="shared" si="36"/>
        <v>1580889.83</v>
      </c>
      <c r="M55" s="215">
        <f t="shared" si="36"/>
        <v>1946385.4100000001</v>
      </c>
      <c r="N55" s="215">
        <f t="shared" si="36"/>
        <v>2038197.0526922164</v>
      </c>
      <c r="O55" s="215">
        <f t="shared" si="36"/>
        <v>2135157.0300000003</v>
      </c>
      <c r="P55" s="215">
        <f t="shared" si="36"/>
        <v>2263446.1</v>
      </c>
      <c r="Q55" s="215">
        <f t="shared" si="36"/>
        <v>2465867.7800000003</v>
      </c>
      <c r="R55" s="215">
        <f>R53+R54</f>
        <v>2001105.68</v>
      </c>
      <c r="S55" s="215">
        <f>S53+S54</f>
        <v>1980909.4700000002</v>
      </c>
      <c r="T55" s="215">
        <f>T53+T54</f>
        <v>2024346.54</v>
      </c>
      <c r="U55" s="215">
        <f t="shared" ref="U55:AC55" si="37">U53+U54</f>
        <v>2123626.7599999998</v>
      </c>
      <c r="V55" s="215">
        <f t="shared" si="37"/>
        <v>2531792.9900000002</v>
      </c>
      <c r="W55" s="215">
        <f t="shared" si="37"/>
        <v>3877112.09</v>
      </c>
      <c r="X55" s="215">
        <f t="shared" si="37"/>
        <v>4151446.91</v>
      </c>
      <c r="Y55" s="215">
        <f t="shared" si="37"/>
        <v>4238534.54</v>
      </c>
      <c r="Z55" s="215">
        <f t="shared" si="37"/>
        <v>4530330.09</v>
      </c>
      <c r="AA55" s="215">
        <f t="shared" si="37"/>
        <v>5244664.0199999996</v>
      </c>
      <c r="AB55" s="215">
        <f t="shared" si="37"/>
        <v>5337192.5199999996</v>
      </c>
      <c r="AC55" s="215">
        <f t="shared" si="37"/>
        <v>942814.51999999979</v>
      </c>
      <c r="AD55" s="212"/>
      <c r="AE55" s="141">
        <v>48</v>
      </c>
    </row>
    <row r="56" spans="1:31">
      <c r="A56" s="182" t="s">
        <v>72</v>
      </c>
      <c r="B56" s="189">
        <f>IFERROR(HLOOKUP($B$7,$F$8:$AC$75,AE56,FALSE),"-  ")</f>
        <v>0.19210790967888638</v>
      </c>
      <c r="F56" s="189">
        <f>IFERROR(F53/F51,"-  ")</f>
        <v>8.5436578266059242E-4</v>
      </c>
      <c r="G56" s="189">
        <f t="shared" ref="G56:Q56" si="38">IFERROR(G53/G51,"-  ")</f>
        <v>2.4579571753481342E-3</v>
      </c>
      <c r="H56" s="189">
        <f t="shared" si="38"/>
        <v>3.8342236967203189E-3</v>
      </c>
      <c r="I56" s="189">
        <f t="shared" si="38"/>
        <v>5.0935930920461463E-3</v>
      </c>
      <c r="J56" s="189">
        <f t="shared" si="38"/>
        <v>6.1085217739999765E-3</v>
      </c>
      <c r="K56" s="189">
        <f t="shared" si="38"/>
        <v>2.2877768028992607E-2</v>
      </c>
      <c r="L56" s="189">
        <f t="shared" si="38"/>
        <v>3.1989922436709083E-2</v>
      </c>
      <c r="M56" s="189">
        <f t="shared" si="38"/>
        <v>4.9071752870061824E-2</v>
      </c>
      <c r="N56" s="189">
        <f t="shared" si="38"/>
        <v>5.6781144351388285E-2</v>
      </c>
      <c r="O56" s="189">
        <f t="shared" si="38"/>
        <v>7.83165978433224E-2</v>
      </c>
      <c r="P56" s="189">
        <f t="shared" si="38"/>
        <v>8.7739229550745826E-2</v>
      </c>
      <c r="Q56" s="189">
        <f t="shared" si="38"/>
        <v>9.0721693555518693E-2</v>
      </c>
      <c r="R56" s="189">
        <f>IFERROR(R53/R51,"-  ")</f>
        <v>1.1227670448316886E-2</v>
      </c>
      <c r="S56" s="189">
        <f t="shared" ref="S56:AC56" si="39">IFERROR(S53/S51,"-  ")</f>
        <v>1.5089621809168959E-2</v>
      </c>
      <c r="T56" s="189">
        <f t="shared" si="39"/>
        <v>2.8405565582812771E-2</v>
      </c>
      <c r="U56" s="189">
        <f t="shared" si="39"/>
        <v>4.9903764140436284E-2</v>
      </c>
      <c r="V56" s="189">
        <f t="shared" si="39"/>
        <v>6.2490285740832728E-2</v>
      </c>
      <c r="W56" s="189">
        <f t="shared" si="39"/>
        <v>7.8369426704870293E-2</v>
      </c>
      <c r="X56" s="189">
        <f t="shared" si="39"/>
        <v>0.10839480501591975</v>
      </c>
      <c r="Y56" s="189">
        <f t="shared" si="39"/>
        <v>0.11784430248257136</v>
      </c>
      <c r="Z56" s="189">
        <f t="shared" si="39"/>
        <v>0.14645498716923122</v>
      </c>
      <c r="AA56" s="189">
        <f t="shared" si="39"/>
        <v>0.18310100343661656</v>
      </c>
      <c r="AB56" s="189">
        <f t="shared" si="39"/>
        <v>0.19210790967888638</v>
      </c>
      <c r="AC56" s="189">
        <f t="shared" si="39"/>
        <v>0.19210790967888638</v>
      </c>
      <c r="AD56" s="190"/>
      <c r="AE56" s="141">
        <v>49</v>
      </c>
    </row>
    <row r="57" spans="1:31">
      <c r="A57" s="182" t="s">
        <v>73</v>
      </c>
      <c r="B57" s="189">
        <f>IFERROR(HLOOKUP($B$7,$F$8:$AC$75,AE57,FALSE),"-  ")</f>
        <v>1.0875064785499784</v>
      </c>
      <c r="F57" s="189">
        <f>IFERROR(F55/F51,"-  ")</f>
        <v>1.3617893716326109E-2</v>
      </c>
      <c r="G57" s="189">
        <f t="shared" ref="G57:Q57" si="40">IFERROR(G55/G51,"-  ")</f>
        <v>3.2068363933334613E-2</v>
      </c>
      <c r="H57" s="189">
        <f t="shared" si="40"/>
        <v>3.6552789943383242E-2</v>
      </c>
      <c r="I57" s="189">
        <f t="shared" si="40"/>
        <v>6.5212988315992676E-2</v>
      </c>
      <c r="J57" s="189">
        <f t="shared" si="40"/>
        <v>0.10742819394857178</v>
      </c>
      <c r="K57" s="189">
        <f t="shared" si="40"/>
        <v>0.22821683082253438</v>
      </c>
      <c r="L57" s="189">
        <f t="shared" si="40"/>
        <v>0.3221221504669976</v>
      </c>
      <c r="M57" s="189">
        <f t="shared" si="40"/>
        <v>0.39659553879651999</v>
      </c>
      <c r="N57" s="189">
        <f t="shared" si="40"/>
        <v>0.41530308135938426</v>
      </c>
      <c r="O57" s="189">
        <f t="shared" si="40"/>
        <v>0.43505964870956743</v>
      </c>
      <c r="P57" s="189">
        <f t="shared" si="40"/>
        <v>0.46119983275377191</v>
      </c>
      <c r="Q57" s="189">
        <f t="shared" si="40"/>
        <v>0.50244527922662485</v>
      </c>
      <c r="R57" s="189">
        <f>IFERROR(R55/R51,"-  ")</f>
        <v>0.4077453423514803</v>
      </c>
      <c r="S57" s="189">
        <f t="shared" ref="S57:AC57" si="41">IFERROR(S55/S51,"-  ")</f>
        <v>0.40363016210740033</v>
      </c>
      <c r="T57" s="189">
        <f t="shared" si="41"/>
        <v>0.41248090055410502</v>
      </c>
      <c r="U57" s="189">
        <f t="shared" si="41"/>
        <v>0.43271024061206248</v>
      </c>
      <c r="V57" s="189">
        <f t="shared" si="41"/>
        <v>0.51587820163032472</v>
      </c>
      <c r="W57" s="189">
        <f t="shared" si="41"/>
        <v>0.79000045438485456</v>
      </c>
      <c r="X57" s="189">
        <f t="shared" si="41"/>
        <v>0.8458989240248147</v>
      </c>
      <c r="Y57" s="189">
        <f t="shared" si="41"/>
        <v>0.86364390164585125</v>
      </c>
      <c r="Z57" s="189">
        <f t="shared" si="41"/>
        <v>0.9231001700581164</v>
      </c>
      <c r="AA57" s="189">
        <f t="shared" si="41"/>
        <v>1.0686528691245287</v>
      </c>
      <c r="AB57" s="189">
        <f t="shared" si="41"/>
        <v>1.0875064785499784</v>
      </c>
      <c r="AC57" s="189">
        <f t="shared" si="41"/>
        <v>0.19210790967888638</v>
      </c>
      <c r="AD57" s="190"/>
      <c r="AE57" s="141">
        <v>50</v>
      </c>
    </row>
    <row r="58" spans="1:31">
      <c r="A58" s="182" t="s">
        <v>74</v>
      </c>
      <c r="B58" s="189">
        <f>IFERROR(HLOOKUP($B$7,$F$8:$AC$75,AE58,FALSE),"-  ")</f>
        <v>0.20957226510423971</v>
      </c>
      <c r="F58" s="189">
        <f>IFERROR(F53/F52,"-  ")</f>
        <v>1.0252389391927109E-2</v>
      </c>
      <c r="G58" s="189">
        <f t="shared" ref="G58:Q58" si="42">IFERROR(G53/G52,"-  ")</f>
        <v>1.4747743052088806E-2</v>
      </c>
      <c r="H58" s="189">
        <f t="shared" si="42"/>
        <v>1.5336894786881276E-2</v>
      </c>
      <c r="I58" s="189">
        <f t="shared" si="42"/>
        <v>1.5280779276138438E-2</v>
      </c>
      <c r="J58" s="189">
        <f t="shared" si="42"/>
        <v>1.4660452257599942E-2</v>
      </c>
      <c r="K58" s="189">
        <f t="shared" si="42"/>
        <v>4.5755536057985213E-2</v>
      </c>
      <c r="L58" s="189">
        <f t="shared" si="42"/>
        <v>5.4839867034358419E-2</v>
      </c>
      <c r="M58" s="189">
        <f t="shared" si="42"/>
        <v>7.3607629305092737E-2</v>
      </c>
      <c r="N58" s="189">
        <f t="shared" si="42"/>
        <v>7.5708192468517718E-2</v>
      </c>
      <c r="O58" s="189">
        <f t="shared" si="42"/>
        <v>9.3979917411986885E-2</v>
      </c>
      <c r="P58" s="189">
        <f t="shared" si="42"/>
        <v>9.5715523146268175E-2</v>
      </c>
      <c r="Q58" s="189">
        <f t="shared" si="42"/>
        <v>9.0721693555518693E-2</v>
      </c>
      <c r="R58" s="189">
        <f>IFERROR(R53/R52,"-  ")</f>
        <v>0.13473204537980263</v>
      </c>
      <c r="S58" s="189">
        <f t="shared" ref="S58:AC58" si="43">IFERROR(S53/S52,"-  ")</f>
        <v>9.0537730855013751E-2</v>
      </c>
      <c r="T58" s="189">
        <f t="shared" si="43"/>
        <v>0.11362226233125108</v>
      </c>
      <c r="U58" s="189">
        <f t="shared" si="43"/>
        <v>0.14971129242130887</v>
      </c>
      <c r="V58" s="189">
        <f t="shared" si="43"/>
        <v>0.14997668577799853</v>
      </c>
      <c r="W58" s="189">
        <f t="shared" si="43"/>
        <v>0.15673885340974059</v>
      </c>
      <c r="X58" s="189">
        <f t="shared" si="43"/>
        <v>0.18581966574157668</v>
      </c>
      <c r="Y58" s="189">
        <f t="shared" si="43"/>
        <v>0.17676645372385705</v>
      </c>
      <c r="Z58" s="189">
        <f t="shared" si="43"/>
        <v>0.19527331622564165</v>
      </c>
      <c r="AA58" s="189">
        <f t="shared" si="43"/>
        <v>0.21972120412393986</v>
      </c>
      <c r="AB58" s="189">
        <f t="shared" si="43"/>
        <v>0.20957226510423971</v>
      </c>
      <c r="AC58" s="189">
        <f t="shared" si="43"/>
        <v>0.19210790967888638</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19630936</v>
      </c>
      <c r="F60" s="217">
        <f>SUM($F$4:$I$4)</f>
        <v>19630936</v>
      </c>
      <c r="G60" s="217">
        <f t="shared" ref="G60:AC60" si="44">SUM($F$4:$I$4)</f>
        <v>19630936</v>
      </c>
      <c r="H60" s="217">
        <f t="shared" si="44"/>
        <v>19630936</v>
      </c>
      <c r="I60" s="217">
        <f t="shared" si="44"/>
        <v>19630936</v>
      </c>
      <c r="J60" s="217">
        <f t="shared" si="44"/>
        <v>19630936</v>
      </c>
      <c r="K60" s="217">
        <f t="shared" si="44"/>
        <v>19630936</v>
      </c>
      <c r="L60" s="217">
        <f t="shared" si="44"/>
        <v>19630936</v>
      </c>
      <c r="M60" s="217">
        <f t="shared" si="44"/>
        <v>19630936</v>
      </c>
      <c r="N60" s="217">
        <f t="shared" si="44"/>
        <v>19630936</v>
      </c>
      <c r="O60" s="217">
        <f t="shared" si="44"/>
        <v>19630936</v>
      </c>
      <c r="P60" s="217">
        <f t="shared" si="44"/>
        <v>19630936</v>
      </c>
      <c r="Q60" s="217">
        <f t="shared" si="44"/>
        <v>19630936</v>
      </c>
      <c r="R60" s="217">
        <f t="shared" si="44"/>
        <v>19630936</v>
      </c>
      <c r="S60" s="217">
        <f t="shared" si="44"/>
        <v>19630936</v>
      </c>
      <c r="T60" s="217">
        <f t="shared" si="44"/>
        <v>19630936</v>
      </c>
      <c r="U60" s="217">
        <f t="shared" si="44"/>
        <v>19630936</v>
      </c>
      <c r="V60" s="217">
        <f t="shared" si="44"/>
        <v>19630936</v>
      </c>
      <c r="W60" s="217">
        <f t="shared" si="44"/>
        <v>19630936</v>
      </c>
      <c r="X60" s="217">
        <f t="shared" si="44"/>
        <v>19630936</v>
      </c>
      <c r="Y60" s="217">
        <f t="shared" si="44"/>
        <v>19630936</v>
      </c>
      <c r="Z60" s="217">
        <f t="shared" si="44"/>
        <v>19630936</v>
      </c>
      <c r="AA60" s="217">
        <f t="shared" si="44"/>
        <v>19630936</v>
      </c>
      <c r="AB60" s="217">
        <f>SUM($F$4:$I$4)</f>
        <v>19630936</v>
      </c>
      <c r="AC60" s="217">
        <f t="shared" si="44"/>
        <v>19630936</v>
      </c>
      <c r="AD60" s="190"/>
      <c r="AE60" s="141">
        <v>53</v>
      </c>
    </row>
    <row r="61" spans="1:31">
      <c r="A61" s="182" t="s">
        <v>58</v>
      </c>
      <c r="B61" s="206">
        <f>HLOOKUP($B$7,$F$8:$AC$75,AE61,FALSE)</f>
        <v>1388052.46</v>
      </c>
      <c r="F61" s="218">
        <f>F53</f>
        <v>4193</v>
      </c>
      <c r="G61" s="218">
        <f t="shared" ref="G61:Q61" si="45">G53</f>
        <v>12063</v>
      </c>
      <c r="H61" s="218">
        <f t="shared" si="45"/>
        <v>18817.349999999999</v>
      </c>
      <c r="I61" s="218">
        <f t="shared" si="45"/>
        <v>24998</v>
      </c>
      <c r="J61" s="218">
        <f t="shared" si="45"/>
        <v>29979</v>
      </c>
      <c r="K61" s="218">
        <f t="shared" si="45"/>
        <v>112278</v>
      </c>
      <c r="L61" s="218">
        <f t="shared" si="45"/>
        <v>156998.03</v>
      </c>
      <c r="M61" s="218">
        <f t="shared" si="45"/>
        <v>240831.11</v>
      </c>
      <c r="N61" s="218">
        <f t="shared" si="45"/>
        <v>278666.75269221625</v>
      </c>
      <c r="O61" s="218">
        <f t="shared" si="45"/>
        <v>384357.03</v>
      </c>
      <c r="P61" s="218">
        <f t="shared" si="45"/>
        <v>430600.8</v>
      </c>
      <c r="Q61" s="218">
        <f t="shared" si="45"/>
        <v>445237.94</v>
      </c>
      <c r="R61" s="218">
        <f>R53+Q61</f>
        <v>500340.36000000004</v>
      </c>
      <c r="S61" s="218">
        <f>S40+R61</f>
        <v>519293.79000000004</v>
      </c>
      <c r="T61" s="218">
        <f t="shared" ref="T61:AC61" si="46">T40+S61</f>
        <v>584644.90000000014</v>
      </c>
      <c r="U61" s="218">
        <f t="shared" si="46"/>
        <v>690152.34000000008</v>
      </c>
      <c r="V61" s="218">
        <f t="shared" si="46"/>
        <v>751923.64000000013</v>
      </c>
      <c r="W61" s="218">
        <f t="shared" si="46"/>
        <v>829854.24000000011</v>
      </c>
      <c r="X61" s="218">
        <f t="shared" si="46"/>
        <v>977210.81</v>
      </c>
      <c r="Y61" s="218">
        <f t="shared" si="46"/>
        <v>1023586.43</v>
      </c>
      <c r="Z61" s="218">
        <f t="shared" si="46"/>
        <v>1164000.06</v>
      </c>
      <c r="AA61" s="218">
        <f t="shared" si="46"/>
        <v>1343848.96</v>
      </c>
      <c r="AB61" s="218">
        <f t="shared" si="46"/>
        <v>1388052.46</v>
      </c>
      <c r="AC61" s="218">
        <f t="shared" si="46"/>
        <v>1388052.46</v>
      </c>
      <c r="AD61" s="190"/>
      <c r="AE61" s="141">
        <v>54</v>
      </c>
    </row>
    <row r="62" spans="1:31">
      <c r="A62" s="213" t="s">
        <v>57</v>
      </c>
      <c r="B62" s="219">
        <f>HLOOKUP($B$7,$F$8:$AC$75,AE62,FALSE)</f>
        <v>5782430.46</v>
      </c>
      <c r="F62" s="203">
        <f>F61+F54</f>
        <v>66833</v>
      </c>
      <c r="G62" s="203">
        <f>G61+G54</f>
        <v>157383</v>
      </c>
      <c r="H62" s="203">
        <f t="shared" ref="H62:Q62" si="47">H61+H54</f>
        <v>179391.37</v>
      </c>
      <c r="I62" s="203">
        <f t="shared" si="47"/>
        <v>320048</v>
      </c>
      <c r="J62" s="203">
        <f t="shared" si="47"/>
        <v>527229</v>
      </c>
      <c r="K62" s="203">
        <f t="shared" si="47"/>
        <v>1120027.5</v>
      </c>
      <c r="L62" s="203">
        <f t="shared" si="47"/>
        <v>1580889.83</v>
      </c>
      <c r="M62" s="203">
        <f t="shared" si="47"/>
        <v>1946385.4100000001</v>
      </c>
      <c r="N62" s="203">
        <f t="shared" si="47"/>
        <v>2038197.0526922164</v>
      </c>
      <c r="O62" s="203">
        <f t="shared" si="47"/>
        <v>2135157.0300000003</v>
      </c>
      <c r="P62" s="203">
        <f t="shared" si="47"/>
        <v>2263446.1</v>
      </c>
      <c r="Q62" s="203">
        <f t="shared" si="47"/>
        <v>2465867.7800000003</v>
      </c>
      <c r="R62" s="203">
        <f>R61+R54</f>
        <v>2446343.62</v>
      </c>
      <c r="S62" s="203">
        <f>S61+S54</f>
        <v>2426147.41</v>
      </c>
      <c r="T62" s="203">
        <f t="shared" ref="T62:AC62" si="48">T61+T54</f>
        <v>2469584.4800000004</v>
      </c>
      <c r="U62" s="203">
        <f t="shared" si="48"/>
        <v>2568864.7000000002</v>
      </c>
      <c r="V62" s="203">
        <f t="shared" si="48"/>
        <v>2977030.93</v>
      </c>
      <c r="W62" s="203">
        <f t="shared" si="48"/>
        <v>4322350.03</v>
      </c>
      <c r="X62" s="203">
        <f t="shared" si="48"/>
        <v>4596684.8499999996</v>
      </c>
      <c r="Y62" s="203">
        <f t="shared" si="48"/>
        <v>4683772.4799999995</v>
      </c>
      <c r="Z62" s="203">
        <f t="shared" si="48"/>
        <v>4975568.03</v>
      </c>
      <c r="AA62" s="203">
        <f t="shared" si="48"/>
        <v>5689901.96</v>
      </c>
      <c r="AB62" s="203">
        <f t="shared" si="48"/>
        <v>5782430.46</v>
      </c>
      <c r="AC62" s="203">
        <f t="shared" si="48"/>
        <v>1388052.46</v>
      </c>
      <c r="AD62" s="190"/>
      <c r="AE62" s="141">
        <v>55</v>
      </c>
    </row>
    <row r="63" spans="1:31">
      <c r="A63" s="182" t="s">
        <v>53</v>
      </c>
      <c r="B63" s="189">
        <f>IFERROR(HLOOKUP($B$7,$F$8:$AC$75,AE63,FALSE),"-  ")</f>
        <v>7.0707400808601273E-2</v>
      </c>
      <c r="F63" s="189">
        <f>IFERROR(F61/F60,"-  ")</f>
        <v>2.135914456651481E-4</v>
      </c>
      <c r="G63" s="189">
        <f t="shared" ref="G63:Q63" si="49">IFERROR(G61/G60,"-  ")</f>
        <v>6.1448929383703355E-4</v>
      </c>
      <c r="H63" s="189">
        <f t="shared" si="49"/>
        <v>9.5855592418007973E-4</v>
      </c>
      <c r="I63" s="189">
        <f t="shared" si="49"/>
        <v>1.2733982730115366E-3</v>
      </c>
      <c r="J63" s="189">
        <f t="shared" si="49"/>
        <v>1.5271304434999941E-3</v>
      </c>
      <c r="K63" s="189">
        <f t="shared" si="49"/>
        <v>5.7194420072481517E-3</v>
      </c>
      <c r="L63" s="189">
        <f t="shared" si="49"/>
        <v>7.9974806091772706E-3</v>
      </c>
      <c r="M63" s="189">
        <f t="shared" si="49"/>
        <v>1.2267938217515456E-2</v>
      </c>
      <c r="N63" s="189">
        <f t="shared" si="49"/>
        <v>1.4195286087847071E-2</v>
      </c>
      <c r="O63" s="189">
        <f t="shared" si="49"/>
        <v>1.95791494608306E-2</v>
      </c>
      <c r="P63" s="189">
        <f t="shared" si="49"/>
        <v>2.1934807387686456E-2</v>
      </c>
      <c r="Q63" s="189">
        <f t="shared" si="49"/>
        <v>2.2680423388879673E-2</v>
      </c>
      <c r="R63" s="189">
        <f>IFERROR(R61/R60,"-  ")</f>
        <v>2.5487341000958896E-2</v>
      </c>
      <c r="S63" s="189">
        <f t="shared" ref="S63:AC63" si="50">IFERROR(S61/S60,"-  ")</f>
        <v>2.6452828841171915E-2</v>
      </c>
      <c r="T63" s="189">
        <f t="shared" si="50"/>
        <v>2.9781814784582871E-2</v>
      </c>
      <c r="U63" s="189">
        <f t="shared" si="50"/>
        <v>3.5156364423988756E-2</v>
      </c>
      <c r="V63" s="189">
        <f t="shared" si="50"/>
        <v>3.8302994824087867E-2</v>
      </c>
      <c r="W63" s="189">
        <f t="shared" si="50"/>
        <v>4.2272780065097257E-2</v>
      </c>
      <c r="X63" s="189">
        <f t="shared" si="50"/>
        <v>4.9779124642859621E-2</v>
      </c>
      <c r="Y63" s="189">
        <f t="shared" si="50"/>
        <v>5.2141499009522523E-2</v>
      </c>
      <c r="Z63" s="189">
        <f t="shared" si="50"/>
        <v>5.9294170181187489E-2</v>
      </c>
      <c r="AA63" s="189">
        <f t="shared" si="50"/>
        <v>6.845567424803381E-2</v>
      </c>
      <c r="AB63" s="189">
        <f t="shared" si="50"/>
        <v>7.0707400808601273E-2</v>
      </c>
      <c r="AC63" s="189">
        <f t="shared" si="50"/>
        <v>7.0707400808601273E-2</v>
      </c>
      <c r="AD63" s="190"/>
      <c r="AE63" s="141">
        <v>56</v>
      </c>
    </row>
    <row r="64" spans="1:31">
      <c r="A64" s="182" t="s">
        <v>54</v>
      </c>
      <c r="B64" s="189">
        <f>IFERROR(HLOOKUP($B$7,$F$8:$AC$75,AE64,FALSE),"-  ")</f>
        <v>0.29455704302637431</v>
      </c>
      <c r="F64" s="189">
        <f>IFERROR(F62/F60,"-  ")</f>
        <v>3.4044734290815271E-3</v>
      </c>
      <c r="G64" s="189">
        <f t="shared" ref="G64:Q64" si="51">IFERROR(G62/G60,"-  ")</f>
        <v>8.0170909833336534E-3</v>
      </c>
      <c r="H64" s="189">
        <f t="shared" si="51"/>
        <v>9.1381974858458104E-3</v>
      </c>
      <c r="I64" s="189">
        <f t="shared" si="51"/>
        <v>1.6303247078998169E-2</v>
      </c>
      <c r="J64" s="189">
        <f t="shared" si="51"/>
        <v>2.6857048487142945E-2</v>
      </c>
      <c r="K64" s="189">
        <f t="shared" si="51"/>
        <v>5.7054207705633596E-2</v>
      </c>
      <c r="L64" s="189">
        <f t="shared" si="51"/>
        <v>8.0530537616749401E-2</v>
      </c>
      <c r="M64" s="189">
        <f t="shared" si="51"/>
        <v>9.9148884699129997E-2</v>
      </c>
      <c r="N64" s="189">
        <f t="shared" si="51"/>
        <v>0.10382577033984607</v>
      </c>
      <c r="O64" s="189">
        <f t="shared" si="51"/>
        <v>0.10876491217739186</v>
      </c>
      <c r="P64" s="189">
        <f t="shared" si="51"/>
        <v>0.11529995818844298</v>
      </c>
      <c r="Q64" s="189">
        <f t="shared" si="51"/>
        <v>0.12561131980665621</v>
      </c>
      <c r="R64" s="189">
        <f>IFERROR(R62/R60,"-  ")</f>
        <v>0.12461675897674976</v>
      </c>
      <c r="S64" s="189">
        <f t="shared" ref="S64:AC64" si="52">IFERROR(S62/S60,"-  ")</f>
        <v>0.12358796391572975</v>
      </c>
      <c r="T64" s="189">
        <f t="shared" si="52"/>
        <v>0.12580064852740594</v>
      </c>
      <c r="U64" s="189">
        <f t="shared" si="52"/>
        <v>0.13085798354189532</v>
      </c>
      <c r="V64" s="189">
        <f t="shared" si="52"/>
        <v>0.15164997379646086</v>
      </c>
      <c r="W64" s="189">
        <f t="shared" si="52"/>
        <v>0.22018053698509335</v>
      </c>
      <c r="X64" s="189">
        <f t="shared" si="52"/>
        <v>0.23415515439508333</v>
      </c>
      <c r="Y64" s="189">
        <f t="shared" si="52"/>
        <v>0.23859139880034247</v>
      </c>
      <c r="Z64" s="189">
        <f t="shared" si="52"/>
        <v>0.25345546590340878</v>
      </c>
      <c r="AA64" s="189">
        <f t="shared" si="52"/>
        <v>0.28984364067001184</v>
      </c>
      <c r="AB64" s="189">
        <f t="shared" si="52"/>
        <v>0.29455704302637431</v>
      </c>
      <c r="AC64" s="189">
        <f t="shared" si="52"/>
        <v>7.0707400808601273E-2</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92</v>
      </c>
      <c r="E71" s="175" t="s">
        <v>111</v>
      </c>
      <c r="F71" s="316">
        <v>1</v>
      </c>
      <c r="G71" s="316">
        <v>4</v>
      </c>
      <c r="H71" s="316">
        <v>8</v>
      </c>
      <c r="I71" s="316">
        <v>9</v>
      </c>
      <c r="J71" s="316">
        <v>21</v>
      </c>
      <c r="K71" s="316">
        <v>31</v>
      </c>
      <c r="L71" s="316">
        <v>43</v>
      </c>
      <c r="M71" s="316">
        <v>44</v>
      </c>
      <c r="N71" s="316">
        <v>44</v>
      </c>
      <c r="O71" s="316">
        <v>47</v>
      </c>
      <c r="P71" s="316">
        <v>49</v>
      </c>
      <c r="Q71" s="316">
        <v>54</v>
      </c>
      <c r="R71" s="317">
        <v>54</v>
      </c>
      <c r="S71" s="317">
        <v>55</v>
      </c>
      <c r="T71" s="317">
        <v>56</v>
      </c>
      <c r="U71" s="317">
        <v>57</v>
      </c>
      <c r="V71" s="317">
        <v>58</v>
      </c>
      <c r="W71" s="235">
        <v>60</v>
      </c>
      <c r="X71" s="235">
        <v>71</v>
      </c>
      <c r="Y71" s="235">
        <v>73</v>
      </c>
      <c r="Z71" s="235">
        <v>81</v>
      </c>
      <c r="AA71" s="235">
        <v>89</v>
      </c>
      <c r="AB71" s="235">
        <v>92</v>
      </c>
      <c r="AC71" s="235"/>
      <c r="AD71" s="172"/>
      <c r="AE71" s="141">
        <v>64</v>
      </c>
    </row>
    <row r="72" spans="1:31">
      <c r="A72" s="173" t="s">
        <v>32</v>
      </c>
      <c r="B72" s="174">
        <f>HLOOKUP($B$7,$F$8:$AC$75,AE72,FALSE)</f>
        <v>90</v>
      </c>
      <c r="E72" s="175" t="s">
        <v>111</v>
      </c>
      <c r="F72" s="316">
        <v>1</v>
      </c>
      <c r="G72" s="316">
        <v>4</v>
      </c>
      <c r="H72" s="316">
        <v>3</v>
      </c>
      <c r="I72" s="316">
        <v>4</v>
      </c>
      <c r="J72" s="316">
        <v>8</v>
      </c>
      <c r="K72" s="316">
        <v>11</v>
      </c>
      <c r="L72" s="316">
        <v>12</v>
      </c>
      <c r="M72" s="316">
        <v>37</v>
      </c>
      <c r="N72" s="316">
        <v>41</v>
      </c>
      <c r="O72" s="316">
        <v>43</v>
      </c>
      <c r="P72" s="316">
        <v>47</v>
      </c>
      <c r="Q72" s="316">
        <v>47</v>
      </c>
      <c r="R72" s="317">
        <v>48</v>
      </c>
      <c r="S72" s="317">
        <v>48</v>
      </c>
      <c r="T72" s="317">
        <v>53</v>
      </c>
      <c r="U72" s="317">
        <v>55</v>
      </c>
      <c r="V72" s="317">
        <v>56</v>
      </c>
      <c r="W72" s="235">
        <v>57</v>
      </c>
      <c r="X72" s="235">
        <v>71</v>
      </c>
      <c r="Y72" s="235">
        <v>70</v>
      </c>
      <c r="Z72" s="235">
        <v>70</v>
      </c>
      <c r="AA72" s="235">
        <v>79</v>
      </c>
      <c r="AB72" s="235">
        <v>90</v>
      </c>
      <c r="AC72" s="235"/>
      <c r="AD72" s="172"/>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2"/>
      <c r="AE73" s="141">
        <v>66</v>
      </c>
    </row>
    <row r="74" spans="1:31" s="141" customFormat="1">
      <c r="A74" s="173" t="s">
        <v>109</v>
      </c>
      <c r="B74" s="174">
        <f>HLOOKUP($B$7,$F$8:$AC$75,AE74,FALSE)</f>
        <v>0</v>
      </c>
      <c r="C74" s="222"/>
      <c r="E74" s="175" t="s">
        <v>28</v>
      </c>
      <c r="F74" s="223"/>
      <c r="G74" s="223"/>
      <c r="H74" s="224"/>
      <c r="I74" s="223">
        <f>H74</f>
        <v>0</v>
      </c>
      <c r="J74" s="223">
        <f>H74</f>
        <v>0</v>
      </c>
      <c r="K74" s="224"/>
      <c r="L74" s="223">
        <f>K74</f>
        <v>0</v>
      </c>
      <c r="M74" s="223">
        <f>K74</f>
        <v>0</v>
      </c>
      <c r="N74" s="224"/>
      <c r="O74" s="223">
        <f>N74</f>
        <v>0</v>
      </c>
      <c r="P74" s="223">
        <f>N74</f>
        <v>0</v>
      </c>
      <c r="Q74" s="224"/>
      <c r="R74" s="223">
        <f>Q74</f>
        <v>0</v>
      </c>
      <c r="S74" s="223">
        <f>Q74</f>
        <v>0</v>
      </c>
      <c r="T74" s="238"/>
      <c r="U74" s="223">
        <f>T74</f>
        <v>0</v>
      </c>
      <c r="V74" s="223">
        <f>T74</f>
        <v>0</v>
      </c>
      <c r="W74" s="238"/>
      <c r="X74" s="223">
        <f>W74</f>
        <v>0</v>
      </c>
      <c r="Y74" s="223">
        <f>W74</f>
        <v>0</v>
      </c>
      <c r="Z74" s="238"/>
      <c r="AA74" s="223">
        <f>Z74</f>
        <v>0</v>
      </c>
      <c r="AB74" s="223">
        <f>Z74</f>
        <v>0</v>
      </c>
      <c r="AC74" s="238"/>
      <c r="AD74" s="172"/>
      <c r="AE74" s="141">
        <v>67</v>
      </c>
    </row>
    <row r="75" spans="1:31" s="141" customFormat="1" ht="15" customHeight="1">
      <c r="A75" s="173" t="s">
        <v>110</v>
      </c>
      <c r="B75" s="174">
        <f>HLOOKUP($B$7,$F$8:$AC$75,AE75,FALSE)</f>
        <v>0</v>
      </c>
      <c r="C75" s="222"/>
      <c r="D75" s="222"/>
      <c r="E75" s="175" t="s">
        <v>28</v>
      </c>
      <c r="F75" s="223"/>
      <c r="G75" s="223"/>
      <c r="H75" s="224"/>
      <c r="I75" s="223">
        <f>H75</f>
        <v>0</v>
      </c>
      <c r="J75" s="223">
        <f>H75</f>
        <v>0</v>
      </c>
      <c r="K75" s="224"/>
      <c r="L75" s="223">
        <f>K75</f>
        <v>0</v>
      </c>
      <c r="M75" s="223">
        <f>K75</f>
        <v>0</v>
      </c>
      <c r="N75" s="224"/>
      <c r="O75" s="223">
        <f>N75</f>
        <v>0</v>
      </c>
      <c r="P75" s="223">
        <f>N75</f>
        <v>0</v>
      </c>
      <c r="Q75" s="224"/>
      <c r="R75" s="223">
        <f>Q75</f>
        <v>0</v>
      </c>
      <c r="S75" s="223">
        <f>Q75</f>
        <v>0</v>
      </c>
      <c r="T75" s="238"/>
      <c r="U75" s="223">
        <f>T75</f>
        <v>0</v>
      </c>
      <c r="V75" s="223">
        <f>T75</f>
        <v>0</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39"/>
      <c r="AA76" s="222"/>
      <c r="AB76" s="222"/>
      <c r="AC76" s="222"/>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0" s="141" customFormat="1">
      <c r="A81" s="228">
        <f>VLOOKUP(B7,E88:T111,6,FALSE)</f>
        <v>0</v>
      </c>
      <c r="B81" s="230"/>
      <c r="C81" s="222"/>
      <c r="AD81" s="225"/>
    </row>
    <row r="82" spans="1:30" s="141" customFormat="1">
      <c r="A82" s="167" t="s">
        <v>37</v>
      </c>
      <c r="B82" s="160"/>
      <c r="C82" s="222"/>
      <c r="AD82" s="225"/>
    </row>
    <row r="83" spans="1:30" s="141" customFormat="1" ht="15" customHeight="1">
      <c r="A83" s="228">
        <f>VLOOKUP(B7,E88:T111,10,FALSE)</f>
        <v>0</v>
      </c>
      <c r="B83" s="231"/>
      <c r="C83" s="222"/>
      <c r="AD83" s="225"/>
    </row>
    <row r="84" spans="1:30">
      <c r="A84" s="167" t="s">
        <v>49</v>
      </c>
    </row>
    <row r="85" spans="1:30">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0">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0">
      <c r="A87" s="229"/>
      <c r="D87" s="222"/>
      <c r="E87" s="139"/>
      <c r="F87" s="326" t="s">
        <v>26</v>
      </c>
      <c r="G87" s="326"/>
      <c r="H87" s="326"/>
      <c r="I87" s="326"/>
      <c r="J87" s="326" t="s">
        <v>100</v>
      </c>
      <c r="K87" s="326"/>
      <c r="L87" s="326"/>
      <c r="M87" s="326"/>
      <c r="N87" s="326" t="s">
        <v>34</v>
      </c>
      <c r="O87" s="326"/>
      <c r="P87" s="326"/>
      <c r="Q87" s="326"/>
      <c r="R87" s="326" t="s">
        <v>49</v>
      </c>
      <c r="S87" s="326"/>
      <c r="T87" s="326"/>
      <c r="U87" s="233"/>
      <c r="V87" s="233"/>
      <c r="W87" s="233"/>
      <c r="X87" s="233"/>
      <c r="Y87" s="233"/>
      <c r="Z87" s="233"/>
      <c r="AA87" s="233"/>
      <c r="AB87" s="233"/>
      <c r="AC87" s="233"/>
    </row>
    <row r="88" spans="1:30">
      <c r="D88" s="222"/>
      <c r="E88" s="162">
        <v>40909</v>
      </c>
      <c r="F88" s="327"/>
      <c r="G88" s="327"/>
      <c r="H88" s="327"/>
      <c r="I88" s="327"/>
      <c r="J88" s="327"/>
      <c r="K88" s="327"/>
      <c r="L88" s="327"/>
      <c r="M88" s="327"/>
      <c r="N88" s="327" t="s">
        <v>176</v>
      </c>
      <c r="O88" s="327"/>
      <c r="P88" s="327"/>
      <c r="Q88" s="327"/>
      <c r="R88" s="328"/>
      <c r="S88" s="328"/>
      <c r="T88" s="328"/>
      <c r="AD88" s="139"/>
    </row>
    <row r="89" spans="1:30">
      <c r="D89" s="222"/>
      <c r="E89" s="162">
        <v>40940</v>
      </c>
      <c r="F89" s="327"/>
      <c r="G89" s="327"/>
      <c r="H89" s="327"/>
      <c r="I89" s="327"/>
      <c r="J89" s="327"/>
      <c r="K89" s="327"/>
      <c r="L89" s="327"/>
      <c r="M89" s="327"/>
      <c r="N89" s="327"/>
      <c r="O89" s="327"/>
      <c r="P89" s="327"/>
      <c r="Q89" s="327"/>
      <c r="R89" s="328"/>
      <c r="S89" s="328"/>
      <c r="T89" s="328"/>
      <c r="AD89" s="139"/>
    </row>
    <row r="90" spans="1:30">
      <c r="D90" s="222"/>
      <c r="E90" s="162">
        <v>40969</v>
      </c>
      <c r="F90" s="327"/>
      <c r="G90" s="327"/>
      <c r="H90" s="327"/>
      <c r="I90" s="327"/>
      <c r="J90" s="327"/>
      <c r="K90" s="327"/>
      <c r="L90" s="327"/>
      <c r="M90" s="327"/>
      <c r="N90" s="327"/>
      <c r="O90" s="327"/>
      <c r="P90" s="327"/>
      <c r="Q90" s="327"/>
      <c r="R90" s="328"/>
      <c r="S90" s="328"/>
      <c r="T90" s="328"/>
      <c r="AD90" s="139"/>
    </row>
    <row r="91" spans="1:30">
      <c r="D91" s="222"/>
      <c r="E91" s="162">
        <v>41000</v>
      </c>
      <c r="F91" s="327"/>
      <c r="G91" s="327"/>
      <c r="H91" s="327"/>
      <c r="I91" s="327"/>
      <c r="J91" s="327"/>
      <c r="K91" s="327"/>
      <c r="L91" s="327"/>
      <c r="M91" s="327"/>
      <c r="N91" s="327"/>
      <c r="O91" s="327"/>
      <c r="P91" s="327"/>
      <c r="Q91" s="327"/>
      <c r="R91" s="328"/>
      <c r="S91" s="328"/>
      <c r="T91" s="328"/>
      <c r="AD91" s="139"/>
    </row>
    <row r="92" spans="1:30">
      <c r="D92" s="222"/>
      <c r="E92" s="162">
        <v>41030</v>
      </c>
      <c r="F92" s="327"/>
      <c r="G92" s="327"/>
      <c r="H92" s="327"/>
      <c r="I92" s="327"/>
      <c r="J92" s="327"/>
      <c r="K92" s="327"/>
      <c r="L92" s="327"/>
      <c r="M92" s="327"/>
      <c r="N92" s="327"/>
      <c r="O92" s="327"/>
      <c r="P92" s="327"/>
      <c r="Q92" s="327"/>
      <c r="R92" s="328" t="s">
        <v>177</v>
      </c>
      <c r="S92" s="328"/>
      <c r="T92" s="328"/>
      <c r="AD92" s="139"/>
    </row>
    <row r="93" spans="1:30">
      <c r="D93" s="222"/>
      <c r="E93" s="162">
        <v>41061</v>
      </c>
      <c r="F93" s="327"/>
      <c r="G93" s="327"/>
      <c r="H93" s="327"/>
      <c r="I93" s="327"/>
      <c r="J93" s="327"/>
      <c r="K93" s="327"/>
      <c r="L93" s="327"/>
      <c r="M93" s="327"/>
      <c r="N93" s="327"/>
      <c r="O93" s="327"/>
      <c r="P93" s="327"/>
      <c r="Q93" s="327"/>
      <c r="R93" s="328"/>
      <c r="S93" s="328"/>
      <c r="T93" s="328"/>
      <c r="AD93" s="139"/>
    </row>
    <row r="94" spans="1:30">
      <c r="D94" s="222"/>
      <c r="E94" s="162">
        <v>41091</v>
      </c>
      <c r="F94" s="327"/>
      <c r="G94" s="327"/>
      <c r="H94" s="327"/>
      <c r="I94" s="327"/>
      <c r="J94" s="327"/>
      <c r="K94" s="327"/>
      <c r="L94" s="327"/>
      <c r="M94" s="327"/>
      <c r="N94" s="327"/>
      <c r="O94" s="327"/>
      <c r="P94" s="327"/>
      <c r="Q94" s="327"/>
      <c r="R94" s="328"/>
      <c r="S94" s="328"/>
      <c r="T94" s="328"/>
      <c r="AD94" s="139"/>
    </row>
    <row r="95" spans="1:30">
      <c r="D95" s="222"/>
      <c r="E95" s="162">
        <v>41122</v>
      </c>
      <c r="F95" s="327"/>
      <c r="G95" s="327"/>
      <c r="H95" s="327"/>
      <c r="I95" s="327"/>
      <c r="J95" s="327"/>
      <c r="K95" s="327"/>
      <c r="L95" s="327"/>
      <c r="M95" s="327"/>
      <c r="N95" s="327"/>
      <c r="O95" s="327"/>
      <c r="P95" s="327"/>
      <c r="Q95" s="327"/>
      <c r="R95" s="328"/>
      <c r="S95" s="328"/>
      <c r="T95" s="328"/>
      <c r="AD95" s="139"/>
    </row>
    <row r="96" spans="1:30">
      <c r="D96" s="234"/>
      <c r="E96" s="162">
        <v>41153</v>
      </c>
      <c r="F96" s="327" t="s">
        <v>178</v>
      </c>
      <c r="G96" s="327"/>
      <c r="H96" s="327"/>
      <c r="I96" s="327"/>
      <c r="J96" s="327"/>
      <c r="K96" s="327"/>
      <c r="L96" s="327"/>
      <c r="M96" s="327"/>
      <c r="N96" s="327"/>
      <c r="O96" s="327"/>
      <c r="P96" s="327"/>
      <c r="Q96" s="327"/>
      <c r="R96" s="328"/>
      <c r="S96" s="328"/>
      <c r="T96" s="328"/>
      <c r="AD96" s="139"/>
    </row>
    <row r="97" spans="4:30">
      <c r="D97" s="234"/>
      <c r="E97" s="162">
        <v>41183</v>
      </c>
      <c r="F97" s="327"/>
      <c r="G97" s="327"/>
      <c r="H97" s="327"/>
      <c r="I97" s="327"/>
      <c r="J97" s="327"/>
      <c r="K97" s="327"/>
      <c r="L97" s="327"/>
      <c r="M97" s="327"/>
      <c r="N97" s="327"/>
      <c r="O97" s="327"/>
      <c r="P97" s="327"/>
      <c r="Q97" s="327"/>
      <c r="R97" s="328"/>
      <c r="S97" s="328"/>
      <c r="T97" s="328"/>
      <c r="AD97" s="139"/>
    </row>
    <row r="98" spans="4:30">
      <c r="D98" s="234"/>
      <c r="E98" s="162">
        <v>41214</v>
      </c>
      <c r="F98" s="327"/>
      <c r="G98" s="327"/>
      <c r="H98" s="327"/>
      <c r="I98" s="327"/>
      <c r="J98" s="327"/>
      <c r="K98" s="327"/>
      <c r="L98" s="327"/>
      <c r="M98" s="327"/>
      <c r="N98" s="327"/>
      <c r="O98" s="327"/>
      <c r="P98" s="327"/>
      <c r="Q98" s="327"/>
      <c r="R98" s="328"/>
      <c r="S98" s="328"/>
      <c r="T98" s="328"/>
      <c r="AD98" s="139"/>
    </row>
    <row r="99" spans="4:30">
      <c r="D99" s="234"/>
      <c r="E99" s="162">
        <v>41244</v>
      </c>
      <c r="F99" s="327" t="s">
        <v>142</v>
      </c>
      <c r="G99" s="327"/>
      <c r="H99" s="327"/>
      <c r="I99" s="327"/>
      <c r="J99" s="327"/>
      <c r="K99" s="327"/>
      <c r="L99" s="327"/>
      <c r="M99" s="327"/>
      <c r="N99" s="327"/>
      <c r="O99" s="327"/>
      <c r="P99" s="327"/>
      <c r="Q99" s="327"/>
      <c r="R99" s="328"/>
      <c r="S99" s="328"/>
      <c r="T99" s="328"/>
      <c r="AD99" s="139"/>
    </row>
    <row r="100" spans="4:30">
      <c r="E100" s="162">
        <v>41275</v>
      </c>
      <c r="F100" s="327"/>
      <c r="G100" s="327"/>
      <c r="H100" s="327"/>
      <c r="I100" s="327"/>
      <c r="J100" s="327"/>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c r="S101" s="328"/>
      <c r="T101" s="328"/>
      <c r="AD101" s="139"/>
    </row>
    <row r="102" spans="4:30">
      <c r="E102" s="162">
        <v>41334</v>
      </c>
      <c r="F102" s="327"/>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c r="S104" s="328"/>
      <c r="T104" s="328"/>
      <c r="AD104" s="139"/>
    </row>
    <row r="105" spans="4:30">
      <c r="E105" s="162">
        <v>41426</v>
      </c>
      <c r="F105" s="327"/>
      <c r="G105" s="327"/>
      <c r="H105" s="327"/>
      <c r="I105" s="327"/>
      <c r="J105" s="327"/>
      <c r="K105" s="327"/>
      <c r="L105" s="327"/>
      <c r="M105" s="327"/>
      <c r="N105" s="327"/>
      <c r="O105" s="327"/>
      <c r="P105" s="327"/>
      <c r="Q105" s="327"/>
      <c r="R105" s="328"/>
      <c r="S105" s="328"/>
      <c r="T105" s="328"/>
      <c r="AD105" s="139"/>
    </row>
    <row r="106" spans="4:30">
      <c r="E106" s="162">
        <v>41456</v>
      </c>
      <c r="F106" s="327"/>
      <c r="G106" s="327"/>
      <c r="H106" s="327"/>
      <c r="I106" s="327"/>
      <c r="J106" s="327"/>
      <c r="K106" s="327"/>
      <c r="L106" s="327"/>
      <c r="M106" s="327"/>
      <c r="N106" s="327"/>
      <c r="O106" s="327"/>
      <c r="P106" s="327"/>
      <c r="Q106" s="327"/>
      <c r="R106" s="328"/>
      <c r="S106" s="328"/>
      <c r="T106" s="328"/>
      <c r="AD106" s="139"/>
    </row>
    <row r="107" spans="4:30">
      <c r="E107" s="162">
        <v>41487</v>
      </c>
      <c r="F107" s="327"/>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t="s">
        <v>264</v>
      </c>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sheetData>
  <sheetProtection password="F219" sheet="1" objects="1" scenarios="1"/>
  <customSheetViews>
    <customSheetView guid="{00D23E42-543D-436C-AA84-0A62465319D8}" scale="70" topLeftCell="A31">
      <pane xSplit="1" topLeftCell="Y1" activePane="topRight" state="frozen"/>
      <selection pane="topRight" activeCell="Z72" sqref="Z72"/>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7">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7">
      <pane xSplit="1" topLeftCell="T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V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37">
      <pane xSplit="1" topLeftCell="V1" activePane="topRight" state="frozen"/>
      <selection pane="topRight" activeCell="Y71" sqref="Y71:Y72"/>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70">
      <pane xSplit="1" topLeftCell="B1" activePane="topRight" state="frozen"/>
      <selection pane="topRight" activeCell="F99" sqref="F99:I99"/>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5">
      <pane xSplit="1" topLeftCell="D1" activePane="topRight" state="frozen"/>
      <selection pane="topRight" activeCell="X32" sqref="F32:X50"/>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3">
      <pane xSplit="1" topLeftCell="O1" activePane="topRight" state="frozen"/>
      <selection pane="topRight" activeCell="O4" sqref="O4"/>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pane xSplit="1" topLeftCell="O1" activePane="topRight" state="frozen"/>
      <selection pane="topRight" activeCell="V77" sqref="V77"/>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1">
      <pane xSplit="1" topLeftCell="R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pane xSplit="1" topLeftCell="N1" activePane="topRight" state="frozen"/>
      <selection pane="topRight" activeCell="N4" sqref="N4"/>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pane xSplit="1" topLeftCell="N1" activePane="topRight" state="frozen"/>
      <selection pane="topRight" activeCell="N4" sqref="N4"/>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8" sqref="B8"/>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
      <pane xSplit="1" topLeftCell="M1" activePane="topRight" state="frozen"/>
      <selection pane="topRight" activeCell="A10" sqref="A9:A10"/>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L1" activePane="topRight" state="frozen"/>
      <selection pane="topRight" activeCell="S39" sqref="S39"/>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E3" sqref="E3"/>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L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pane xSplit="1" topLeftCell="N1" activePane="topRight" state="frozen"/>
      <selection pane="topRight" activeCell="N4" sqref="N4"/>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10">
      <pane xSplit="1" topLeftCell="R1" activePane="topRight" state="frozen"/>
      <selection pane="topRight" activeCell="U48" sqref="U48"/>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3">
      <pane xSplit="1" topLeftCell="O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V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40">
      <pane xSplit="1" topLeftCell="T1" activePane="topRight" state="frozen"/>
      <selection pane="topRight" activeCell="W53" sqref="W53"/>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7">
      <pane xSplit="1" topLeftCell="T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7">
      <pane xSplit="1" topLeftCell="T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7">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topLeftCell="A7">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A31">
      <pane xSplit="1" topLeftCell="Y1" activePane="topRight" state="frozen"/>
      <selection pane="topRight" activeCell="Z72" sqref="Z72"/>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F1"/>
    <mergeCell ref="D85:G85"/>
    <mergeCell ref="F87:I87"/>
    <mergeCell ref="J87:M87"/>
    <mergeCell ref="N87:Q87"/>
    <mergeCell ref="R87:T87"/>
    <mergeCell ref="F90:I90"/>
    <mergeCell ref="J90:M90"/>
    <mergeCell ref="N90:Q90"/>
    <mergeCell ref="R90:T90"/>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14.xml><?xml version="1.0" encoding="utf-8"?>
<worksheet xmlns="http://schemas.openxmlformats.org/spreadsheetml/2006/main" xmlns:r="http://schemas.openxmlformats.org/officeDocument/2006/relationships">
  <dimension ref="A1:AE111"/>
  <sheetViews>
    <sheetView topLeftCell="A43" zoomScale="60" zoomScaleNormal="60" workbookViewId="0">
      <pane xSplit="1" topLeftCell="Z1" activePane="topRight" state="frozen"/>
      <selection activeCell="D27" sqref="D27"/>
      <selection pane="topRight" activeCell="AI18" sqref="AI18"/>
    </sheetView>
  </sheetViews>
  <sheetFormatPr defaultColWidth="9.140625" defaultRowHeight="15"/>
  <cols>
    <col min="1" max="1" width="64.42578125" style="139" customWidth="1"/>
    <col min="2" max="2" width="41" style="139" customWidth="1"/>
    <col min="3" max="3" width="6.42578125" style="141" customWidth="1"/>
    <col min="4" max="4" width="4.42578125" style="141" customWidth="1"/>
    <col min="5" max="5" width="27.42578125" style="141" customWidth="1"/>
    <col min="6" max="6" width="18.42578125" style="141" bestFit="1" customWidth="1"/>
    <col min="7" max="29" width="18.42578125" style="139" bestFit="1" customWidth="1"/>
    <col min="30" max="30" width="15.42578125" style="139" customWidth="1"/>
    <col min="31" max="31" width="6.42578125" style="139"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c r="A2" s="136" t="s">
        <v>4</v>
      </c>
      <c r="B2" s="137" t="s">
        <v>130</v>
      </c>
      <c r="C2" s="138"/>
      <c r="E2" s="142"/>
      <c r="F2" s="143">
        <v>2012</v>
      </c>
      <c r="G2" s="143">
        <v>2013</v>
      </c>
      <c r="H2" s="143">
        <v>2014</v>
      </c>
      <c r="I2" s="143">
        <v>2015</v>
      </c>
    </row>
    <row r="3" spans="1:31">
      <c r="A3" s="136" t="s">
        <v>5</v>
      </c>
      <c r="B3" s="144" t="s">
        <v>180</v>
      </c>
      <c r="C3" s="145"/>
      <c r="E3" s="146" t="s">
        <v>181</v>
      </c>
      <c r="F3" s="147">
        <v>32542</v>
      </c>
      <c r="G3" s="147">
        <v>32542</v>
      </c>
      <c r="H3" s="147">
        <v>32542</v>
      </c>
      <c r="I3" s="147">
        <v>32542</v>
      </c>
    </row>
    <row r="4" spans="1:31">
      <c r="A4" s="136" t="s">
        <v>7</v>
      </c>
      <c r="B4" s="148">
        <v>41260</v>
      </c>
      <c r="C4" s="149"/>
      <c r="E4" s="146" t="s">
        <v>62</v>
      </c>
      <c r="F4" s="150">
        <v>8989473</v>
      </c>
      <c r="G4" s="150">
        <v>8989473</v>
      </c>
      <c r="H4" s="150">
        <v>8989473</v>
      </c>
      <c r="I4" s="150">
        <v>8989473</v>
      </c>
      <c r="K4" s="151"/>
      <c r="L4" s="151"/>
      <c r="M4" s="151"/>
      <c r="N4" s="151"/>
      <c r="O4" s="151"/>
      <c r="P4" s="151"/>
      <c r="Q4" s="151"/>
      <c r="R4" s="151"/>
      <c r="S4" s="151"/>
      <c r="T4" s="151"/>
      <c r="U4" s="151"/>
      <c r="V4" s="151"/>
      <c r="W4" s="151"/>
      <c r="X4" s="151"/>
      <c r="Y4" s="151"/>
      <c r="Z4" s="151"/>
      <c r="AA4" s="151"/>
      <c r="AB4" s="151"/>
      <c r="AC4" s="151"/>
      <c r="AD4" s="151"/>
      <c r="AE4" s="244"/>
    </row>
    <row r="5" spans="1:31">
      <c r="A5" s="153" t="s">
        <v>8</v>
      </c>
      <c r="B5" s="154">
        <v>41320</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40912</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96</v>
      </c>
      <c r="B10" s="168"/>
      <c r="E10" s="169" t="s">
        <v>25</v>
      </c>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41">
        <v>3</v>
      </c>
    </row>
    <row r="11" spans="1:31">
      <c r="A11" s="173" t="s">
        <v>20</v>
      </c>
      <c r="B11" s="174">
        <f>HLOOKUP($B$7,$F$8:$AC$75,AE11,FALSE)</f>
        <v>1485.3555000000006</v>
      </c>
      <c r="E11" s="175" t="s">
        <v>24</v>
      </c>
      <c r="F11" s="176">
        <v>0</v>
      </c>
      <c r="G11" s="176">
        <v>0</v>
      </c>
      <c r="H11" s="176">
        <v>0</v>
      </c>
      <c r="I11" s="176">
        <v>0</v>
      </c>
      <c r="J11" s="176">
        <v>0</v>
      </c>
      <c r="K11" s="176">
        <v>0</v>
      </c>
      <c r="L11" s="176">
        <v>0</v>
      </c>
      <c r="M11" s="176">
        <v>0</v>
      </c>
      <c r="N11" s="176">
        <v>0</v>
      </c>
      <c r="O11" s="176">
        <v>0</v>
      </c>
      <c r="P11" s="176">
        <v>0</v>
      </c>
      <c r="Q11" s="176">
        <v>0</v>
      </c>
      <c r="R11" s="235">
        <v>0</v>
      </c>
      <c r="S11" s="235">
        <v>0</v>
      </c>
      <c r="T11" s="235">
        <v>0</v>
      </c>
      <c r="U11" s="235">
        <v>318.75659999999999</v>
      </c>
      <c r="V11" s="235">
        <v>0</v>
      </c>
      <c r="W11" s="235">
        <v>378.86579999999998</v>
      </c>
      <c r="X11" s="235">
        <v>289.46070000000009</v>
      </c>
      <c r="Y11" s="235">
        <v>0</v>
      </c>
      <c r="Z11" s="235">
        <v>199.57680000000005</v>
      </c>
      <c r="AA11" s="235">
        <v>1911.4388999999996</v>
      </c>
      <c r="AB11" s="235">
        <v>1485.3555000000006</v>
      </c>
      <c r="AC11" s="235"/>
      <c r="AD11" s="177">
        <f>SUM(F11:AC11)</f>
        <v>4583.4543000000003</v>
      </c>
      <c r="AE11" s="141">
        <v>4</v>
      </c>
    </row>
    <row r="12" spans="1:31">
      <c r="A12" s="173" t="s">
        <v>97</v>
      </c>
      <c r="B12" s="174">
        <f>HLOOKUP($B$7,$F$8:$AC$75,AE12,FALSE)</f>
        <v>1.1389500000000014E-2</v>
      </c>
      <c r="E12" s="175" t="s">
        <v>24</v>
      </c>
      <c r="F12" s="176">
        <v>0</v>
      </c>
      <c r="G12" s="176">
        <v>0</v>
      </c>
      <c r="H12" s="176">
        <v>0</v>
      </c>
      <c r="I12" s="176">
        <v>0</v>
      </c>
      <c r="J12" s="176">
        <v>0</v>
      </c>
      <c r="K12" s="176">
        <v>0</v>
      </c>
      <c r="L12" s="176">
        <v>0</v>
      </c>
      <c r="M12" s="176">
        <v>0</v>
      </c>
      <c r="N12" s="176">
        <v>0</v>
      </c>
      <c r="O12" s="176">
        <v>0</v>
      </c>
      <c r="P12" s="176">
        <v>0</v>
      </c>
      <c r="Q12" s="176">
        <v>0</v>
      </c>
      <c r="R12" s="235">
        <v>0</v>
      </c>
      <c r="S12" s="235">
        <v>0</v>
      </c>
      <c r="T12" s="235">
        <v>0</v>
      </c>
      <c r="U12" s="235">
        <v>1.3483800000000002E-2</v>
      </c>
      <c r="V12" s="235">
        <v>0</v>
      </c>
      <c r="W12" s="235">
        <v>0</v>
      </c>
      <c r="X12" s="235">
        <v>0</v>
      </c>
      <c r="Y12" s="235">
        <v>0</v>
      </c>
      <c r="Z12" s="235">
        <v>0</v>
      </c>
      <c r="AA12" s="235">
        <v>1.0395000000000003E-2</v>
      </c>
      <c r="AB12" s="235">
        <v>1.1389500000000014E-2</v>
      </c>
      <c r="AC12" s="235"/>
      <c r="AD12" s="177">
        <f>SUM(F12:AC12)</f>
        <v>3.5268300000000016E-2</v>
      </c>
      <c r="AE12" s="141">
        <v>5</v>
      </c>
    </row>
    <row r="13" spans="1:31">
      <c r="A13" s="173" t="s">
        <v>21</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v>0</v>
      </c>
      <c r="S13" s="241">
        <v>0</v>
      </c>
      <c r="T13" s="241">
        <v>0</v>
      </c>
      <c r="U13" s="241">
        <v>0</v>
      </c>
      <c r="V13" s="241">
        <v>0</v>
      </c>
      <c r="W13" s="241"/>
      <c r="X13" s="241"/>
      <c r="Y13" s="241"/>
      <c r="Z13" s="241"/>
      <c r="AA13" s="241"/>
      <c r="AB13" s="241"/>
      <c r="AC13" s="241"/>
      <c r="AD13" s="247">
        <f>SUM(F13:AC13)</f>
        <v>0</v>
      </c>
      <c r="AE13" s="141">
        <v>6</v>
      </c>
    </row>
    <row r="14" spans="1:31">
      <c r="A14" s="167" t="s">
        <v>76</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75</v>
      </c>
      <c r="B15" s="181">
        <f>HLOOKUP($B$7,$F$8:$AC$75,AE15,FALSE)</f>
        <v>32542</v>
      </c>
      <c r="E15" s="142"/>
      <c r="F15" s="177">
        <f>$F$3</f>
        <v>32542</v>
      </c>
      <c r="G15" s="177">
        <f t="shared" ref="G15:Q15" si="0">$F$3</f>
        <v>32542</v>
      </c>
      <c r="H15" s="177">
        <f t="shared" si="0"/>
        <v>32542</v>
      </c>
      <c r="I15" s="177">
        <f t="shared" si="0"/>
        <v>32542</v>
      </c>
      <c r="J15" s="177">
        <f t="shared" si="0"/>
        <v>32542</v>
      </c>
      <c r="K15" s="177">
        <f t="shared" si="0"/>
        <v>32542</v>
      </c>
      <c r="L15" s="177">
        <f t="shared" si="0"/>
        <v>32542</v>
      </c>
      <c r="M15" s="177">
        <f t="shared" si="0"/>
        <v>32542</v>
      </c>
      <c r="N15" s="177">
        <f t="shared" si="0"/>
        <v>32542</v>
      </c>
      <c r="O15" s="177">
        <f t="shared" si="0"/>
        <v>32542</v>
      </c>
      <c r="P15" s="177">
        <f t="shared" si="0"/>
        <v>32542</v>
      </c>
      <c r="Q15" s="177">
        <f t="shared" si="0"/>
        <v>32542</v>
      </c>
      <c r="R15" s="177">
        <f>$G$3</f>
        <v>32542</v>
      </c>
      <c r="S15" s="177">
        <f t="shared" ref="S15:AC15" si="1">$G$3</f>
        <v>32542</v>
      </c>
      <c r="T15" s="177">
        <f t="shared" si="1"/>
        <v>32542</v>
      </c>
      <c r="U15" s="177">
        <f t="shared" si="1"/>
        <v>32542</v>
      </c>
      <c r="V15" s="177">
        <f t="shared" si="1"/>
        <v>32542</v>
      </c>
      <c r="W15" s="177">
        <f t="shared" si="1"/>
        <v>32542</v>
      </c>
      <c r="X15" s="177">
        <f t="shared" si="1"/>
        <v>32542</v>
      </c>
      <c r="Y15" s="177">
        <f t="shared" si="1"/>
        <v>32542</v>
      </c>
      <c r="Z15" s="177">
        <f t="shared" si="1"/>
        <v>32542</v>
      </c>
      <c r="AA15" s="177">
        <f t="shared" si="1"/>
        <v>32542</v>
      </c>
      <c r="AB15" s="177">
        <f t="shared" si="1"/>
        <v>32542</v>
      </c>
      <c r="AC15" s="177">
        <f t="shared" si="1"/>
        <v>32542</v>
      </c>
      <c r="AD15" s="172"/>
      <c r="AE15" s="141">
        <v>8</v>
      </c>
    </row>
    <row r="16" spans="1:31">
      <c r="A16" s="136" t="s">
        <v>77</v>
      </c>
      <c r="B16" s="181">
        <f>HLOOKUP($B$7,$F$8:$AC$75,AE16,FALSE)</f>
        <v>29830.166666666664</v>
      </c>
      <c r="E16" s="142"/>
      <c r="F16" s="177">
        <f>F15*(F9/12)</f>
        <v>2711.833333333333</v>
      </c>
      <c r="G16" s="177">
        <f t="shared" ref="G16:AC16" si="2">G15*(G9/12)</f>
        <v>5423.6666666666661</v>
      </c>
      <c r="H16" s="177">
        <f t="shared" si="2"/>
        <v>8135.5</v>
      </c>
      <c r="I16" s="177">
        <f t="shared" si="2"/>
        <v>10847.333333333332</v>
      </c>
      <c r="J16" s="177">
        <f t="shared" si="2"/>
        <v>13559.166666666668</v>
      </c>
      <c r="K16" s="177">
        <f t="shared" si="2"/>
        <v>16271</v>
      </c>
      <c r="L16" s="177">
        <f t="shared" si="2"/>
        <v>18982.833333333336</v>
      </c>
      <c r="M16" s="177">
        <f t="shared" si="2"/>
        <v>21694.666666666664</v>
      </c>
      <c r="N16" s="177">
        <f t="shared" si="2"/>
        <v>24406.5</v>
      </c>
      <c r="O16" s="177">
        <f>O15*(O9/12)</f>
        <v>27118.333333333336</v>
      </c>
      <c r="P16" s="177">
        <f t="shared" si="2"/>
        <v>29830.166666666664</v>
      </c>
      <c r="Q16" s="177">
        <f t="shared" si="2"/>
        <v>32542</v>
      </c>
      <c r="R16" s="177">
        <f t="shared" si="2"/>
        <v>2711.833333333333</v>
      </c>
      <c r="S16" s="177">
        <f t="shared" si="2"/>
        <v>5423.6666666666661</v>
      </c>
      <c r="T16" s="177">
        <f t="shared" si="2"/>
        <v>8135.5</v>
      </c>
      <c r="U16" s="177">
        <f t="shared" si="2"/>
        <v>10847.333333333332</v>
      </c>
      <c r="V16" s="177">
        <f t="shared" si="2"/>
        <v>13559.166666666668</v>
      </c>
      <c r="W16" s="177">
        <f t="shared" si="2"/>
        <v>16271</v>
      </c>
      <c r="X16" s="177">
        <f t="shared" si="2"/>
        <v>18982.833333333336</v>
      </c>
      <c r="Y16" s="177">
        <f t="shared" si="2"/>
        <v>21694.666666666664</v>
      </c>
      <c r="Z16" s="177">
        <f t="shared" si="2"/>
        <v>24406.5</v>
      </c>
      <c r="AA16" s="177">
        <f t="shared" si="2"/>
        <v>27118.333333333336</v>
      </c>
      <c r="AB16" s="177">
        <f t="shared" si="2"/>
        <v>29830.166666666664</v>
      </c>
      <c r="AC16" s="177">
        <f t="shared" si="2"/>
        <v>32542</v>
      </c>
      <c r="AD16" s="172"/>
      <c r="AE16" s="141">
        <v>9</v>
      </c>
    </row>
    <row r="17" spans="1:31">
      <c r="A17" s="182" t="s">
        <v>70</v>
      </c>
      <c r="B17" s="174">
        <f>HLOOKUP($B$7,$F$8:$AC$75,AE17,FALSE)</f>
        <v>4583.4543000000003</v>
      </c>
      <c r="E17" s="142"/>
      <c r="F17" s="183">
        <f>F11</f>
        <v>0</v>
      </c>
      <c r="G17" s="183">
        <f>F17+G11</f>
        <v>0</v>
      </c>
      <c r="H17" s="183">
        <f t="shared" ref="H17:P17" si="3">G17+H11</f>
        <v>0</v>
      </c>
      <c r="I17" s="183">
        <f t="shared" si="3"/>
        <v>0</v>
      </c>
      <c r="J17" s="183">
        <f t="shared" si="3"/>
        <v>0</v>
      </c>
      <c r="K17" s="183">
        <f t="shared" si="3"/>
        <v>0</v>
      </c>
      <c r="L17" s="183">
        <f t="shared" si="3"/>
        <v>0</v>
      </c>
      <c r="M17" s="183">
        <f t="shared" si="3"/>
        <v>0</v>
      </c>
      <c r="N17" s="183">
        <f t="shared" si="3"/>
        <v>0</v>
      </c>
      <c r="O17" s="183">
        <f t="shared" si="3"/>
        <v>0</v>
      </c>
      <c r="P17" s="183">
        <f t="shared" si="3"/>
        <v>0</v>
      </c>
      <c r="Q17" s="183">
        <f>P17+Q11</f>
        <v>0</v>
      </c>
      <c r="R17" s="183">
        <f>R11</f>
        <v>0</v>
      </c>
      <c r="S17" s="183">
        <f t="shared" ref="S17:AC17" si="4">R17+S11</f>
        <v>0</v>
      </c>
      <c r="T17" s="183">
        <f t="shared" si="4"/>
        <v>0</v>
      </c>
      <c r="U17" s="183">
        <f t="shared" si="4"/>
        <v>318.75659999999999</v>
      </c>
      <c r="V17" s="183">
        <f t="shared" si="4"/>
        <v>318.75659999999999</v>
      </c>
      <c r="W17" s="183">
        <f t="shared" si="4"/>
        <v>697.62239999999997</v>
      </c>
      <c r="X17" s="183">
        <f t="shared" si="4"/>
        <v>987.08310000000006</v>
      </c>
      <c r="Y17" s="183">
        <f t="shared" si="4"/>
        <v>987.08310000000006</v>
      </c>
      <c r="Z17" s="183">
        <f t="shared" si="4"/>
        <v>1186.6599000000001</v>
      </c>
      <c r="AA17" s="183">
        <f t="shared" si="4"/>
        <v>3098.0987999999998</v>
      </c>
      <c r="AB17" s="183">
        <f t="shared" si="4"/>
        <v>4583.4543000000003</v>
      </c>
      <c r="AC17" s="183">
        <f t="shared" si="4"/>
        <v>4583.4543000000003</v>
      </c>
      <c r="AD17" s="248"/>
      <c r="AE17" s="141">
        <v>10</v>
      </c>
    </row>
    <row r="18" spans="1:31">
      <c r="A18" s="182" t="s">
        <v>12</v>
      </c>
      <c r="B18" s="174">
        <f>HLOOKUP($B$7,$F$8:$AC$75,AE18,FALSE)</f>
        <v>33630.419700000006</v>
      </c>
      <c r="E18" s="175" t="s">
        <v>111</v>
      </c>
      <c r="F18" s="176">
        <v>793.10789999999997</v>
      </c>
      <c r="G18" s="176">
        <v>2316.7854000000002</v>
      </c>
      <c r="H18" s="176">
        <v>5117.5250999999998</v>
      </c>
      <c r="I18" s="176">
        <v>6529.6917000000003</v>
      </c>
      <c r="J18" s="176">
        <v>7095.3092999999999</v>
      </c>
      <c r="K18" s="176">
        <v>8065.1799000000001</v>
      </c>
      <c r="L18" s="176">
        <v>9289.1268</v>
      </c>
      <c r="M18" s="176">
        <v>9804.7998000000007</v>
      </c>
      <c r="N18" s="176">
        <v>10615.7538</v>
      </c>
      <c r="O18" s="176">
        <v>10930.250700000001</v>
      </c>
      <c r="P18" s="176">
        <v>11538.7767</v>
      </c>
      <c r="Q18" s="176">
        <v>13722.878700000001</v>
      </c>
      <c r="R18" s="235">
        <v>24392.8485</v>
      </c>
      <c r="S18" s="235">
        <v>24723.337500000001</v>
      </c>
      <c r="T18" s="235">
        <v>27201.376800000002</v>
      </c>
      <c r="U18" s="235">
        <v>27968.198400000001</v>
      </c>
      <c r="V18" s="235">
        <v>28982.588400000001</v>
      </c>
      <c r="W18" s="235">
        <v>28764.462600000003</v>
      </c>
      <c r="X18" s="235">
        <v>29814.109200000003</v>
      </c>
      <c r="Y18" s="235">
        <v>31277.948625000005</v>
      </c>
      <c r="Z18" s="235">
        <v>34332.754500000003</v>
      </c>
      <c r="AA18" s="235">
        <v>32372.086500000001</v>
      </c>
      <c r="AB18" s="235">
        <v>33630.419700000006</v>
      </c>
      <c r="AC18" s="235"/>
      <c r="AD18" s="248"/>
      <c r="AE18" s="141">
        <v>11</v>
      </c>
    </row>
    <row r="19" spans="1:31">
      <c r="A19" s="185" t="s">
        <v>39</v>
      </c>
      <c r="B19" s="186">
        <f>HLOOKUP($B$7,$F$8:$AC$75,AE19,FALSE)</f>
        <v>38213.874000000003</v>
      </c>
      <c r="C19" s="187"/>
      <c r="D19" s="187"/>
      <c r="E19" s="187"/>
      <c r="F19" s="188">
        <f>F17+F18</f>
        <v>793.10789999999997</v>
      </c>
      <c r="G19" s="188">
        <f t="shared" ref="G19:AC19" si="5">G17+G18</f>
        <v>2316.7854000000002</v>
      </c>
      <c r="H19" s="188">
        <f t="shared" si="5"/>
        <v>5117.5250999999998</v>
      </c>
      <c r="I19" s="188">
        <f t="shared" si="5"/>
        <v>6529.6917000000003</v>
      </c>
      <c r="J19" s="188">
        <f t="shared" si="5"/>
        <v>7095.3092999999999</v>
      </c>
      <c r="K19" s="188">
        <f t="shared" si="5"/>
        <v>8065.1799000000001</v>
      </c>
      <c r="L19" s="188">
        <f t="shared" si="5"/>
        <v>9289.1268</v>
      </c>
      <c r="M19" s="188">
        <f t="shared" si="5"/>
        <v>9804.7998000000007</v>
      </c>
      <c r="N19" s="188">
        <f t="shared" si="5"/>
        <v>10615.7538</v>
      </c>
      <c r="O19" s="188">
        <f t="shared" si="5"/>
        <v>10930.250700000001</v>
      </c>
      <c r="P19" s="188">
        <f t="shared" si="5"/>
        <v>11538.7767</v>
      </c>
      <c r="Q19" s="188">
        <f t="shared" si="5"/>
        <v>13722.878700000001</v>
      </c>
      <c r="R19" s="188">
        <f t="shared" si="5"/>
        <v>24392.8485</v>
      </c>
      <c r="S19" s="188">
        <f t="shared" si="5"/>
        <v>24723.337500000001</v>
      </c>
      <c r="T19" s="188">
        <f t="shared" si="5"/>
        <v>27201.376800000002</v>
      </c>
      <c r="U19" s="188">
        <f t="shared" si="5"/>
        <v>28286.955000000002</v>
      </c>
      <c r="V19" s="188">
        <f t="shared" si="5"/>
        <v>29301.345000000001</v>
      </c>
      <c r="W19" s="188">
        <f t="shared" si="5"/>
        <v>29462.085000000003</v>
      </c>
      <c r="X19" s="188">
        <f t="shared" si="5"/>
        <v>30801.192300000002</v>
      </c>
      <c r="Y19" s="188">
        <f t="shared" si="5"/>
        <v>32265.031725000004</v>
      </c>
      <c r="Z19" s="188">
        <f t="shared" si="5"/>
        <v>35519.414400000001</v>
      </c>
      <c r="AA19" s="188">
        <f t="shared" si="5"/>
        <v>35470.185299999997</v>
      </c>
      <c r="AB19" s="188">
        <f t="shared" si="5"/>
        <v>38213.874000000003</v>
      </c>
      <c r="AC19" s="188">
        <f t="shared" si="5"/>
        <v>4583.4543000000003</v>
      </c>
      <c r="AD19" s="249"/>
      <c r="AE19" s="141">
        <v>12</v>
      </c>
    </row>
    <row r="20" spans="1:31">
      <c r="A20" s="182" t="s">
        <v>106</v>
      </c>
      <c r="B20" s="189">
        <f>IFERROR(HLOOKUP($B$7,$F$8:$AC$75,AE20,FALSE),"-  ")</f>
        <v>0.14084734496957779</v>
      </c>
      <c r="F20" s="189">
        <f>IFERROR(F17/F15,"-  ")</f>
        <v>0</v>
      </c>
      <c r="G20" s="189">
        <f t="shared" ref="G20:AB20" si="6">IFERROR(G17/G15,"-  ")</f>
        <v>0</v>
      </c>
      <c r="H20" s="189">
        <f t="shared" si="6"/>
        <v>0</v>
      </c>
      <c r="I20" s="189">
        <f t="shared" si="6"/>
        <v>0</v>
      </c>
      <c r="J20" s="189">
        <f t="shared" si="6"/>
        <v>0</v>
      </c>
      <c r="K20" s="189">
        <f t="shared" si="6"/>
        <v>0</v>
      </c>
      <c r="L20" s="189">
        <f t="shared" si="6"/>
        <v>0</v>
      </c>
      <c r="M20" s="189">
        <f t="shared" si="6"/>
        <v>0</v>
      </c>
      <c r="N20" s="189">
        <f t="shared" si="6"/>
        <v>0</v>
      </c>
      <c r="O20" s="189">
        <f t="shared" si="6"/>
        <v>0</v>
      </c>
      <c r="P20" s="189">
        <f t="shared" si="6"/>
        <v>0</v>
      </c>
      <c r="Q20" s="189">
        <f t="shared" si="6"/>
        <v>0</v>
      </c>
      <c r="R20" s="189">
        <f t="shared" si="6"/>
        <v>0</v>
      </c>
      <c r="S20" s="189">
        <f t="shared" si="6"/>
        <v>0</v>
      </c>
      <c r="T20" s="189">
        <f t="shared" si="6"/>
        <v>0</v>
      </c>
      <c r="U20" s="189">
        <f t="shared" si="6"/>
        <v>9.7952369245897612E-3</v>
      </c>
      <c r="V20" s="189">
        <f t="shared" si="6"/>
        <v>9.7952369245897612E-3</v>
      </c>
      <c r="W20" s="189">
        <f t="shared" si="6"/>
        <v>2.1437600639173989E-2</v>
      </c>
      <c r="X20" s="189">
        <f t="shared" si="6"/>
        <v>3.0332588654661669E-2</v>
      </c>
      <c r="Y20" s="189">
        <f t="shared" si="6"/>
        <v>3.0332588654661669E-2</v>
      </c>
      <c r="Z20" s="189">
        <f t="shared" si="6"/>
        <v>3.6465487677462972E-2</v>
      </c>
      <c r="AA20" s="189">
        <f t="shared" si="6"/>
        <v>9.5203085243685079E-2</v>
      </c>
      <c r="AB20" s="189">
        <f t="shared" si="6"/>
        <v>0.14084734496957779</v>
      </c>
      <c r="AC20" s="189">
        <f>IFERROR(AC17/AC15,"-  ")</f>
        <v>0.14084734496957779</v>
      </c>
      <c r="AD20" s="250"/>
      <c r="AE20" s="141">
        <v>13</v>
      </c>
    </row>
    <row r="21" spans="1:31">
      <c r="A21" s="182" t="s">
        <v>107</v>
      </c>
      <c r="B21" s="189">
        <f>IFERROR(HLOOKUP($B$7,$F$8:$AC$75,AE21,FALSE),"-  ")</f>
        <v>1.1742939585766088</v>
      </c>
      <c r="F21" s="189">
        <f>IFERROR(F19/F15,"-  ")</f>
        <v>2.4371824104234528E-2</v>
      </c>
      <c r="G21" s="189">
        <f t="shared" ref="G21:AC21" si="7">IFERROR(G19/G15,"-  ")</f>
        <v>7.1193700448650976E-2</v>
      </c>
      <c r="H21" s="189">
        <f t="shared" si="7"/>
        <v>0.15725908364575011</v>
      </c>
      <c r="I21" s="189">
        <f t="shared" si="7"/>
        <v>0.20065428369491733</v>
      </c>
      <c r="J21" s="189">
        <f t="shared" si="7"/>
        <v>0.21803544035400405</v>
      </c>
      <c r="K21" s="189">
        <f t="shared" si="7"/>
        <v>0.24783909716673838</v>
      </c>
      <c r="L21" s="189">
        <f t="shared" si="7"/>
        <v>0.28545039641079223</v>
      </c>
      <c r="M21" s="189">
        <f t="shared" si="7"/>
        <v>0.3012967795464323</v>
      </c>
      <c r="N21" s="189">
        <f t="shared" si="7"/>
        <v>0.32621700571569051</v>
      </c>
      <c r="O21" s="189">
        <f t="shared" si="7"/>
        <v>0.33588134410915127</v>
      </c>
      <c r="P21" s="189">
        <f t="shared" si="7"/>
        <v>0.35458105525167477</v>
      </c>
      <c r="Q21" s="189">
        <f t="shared" si="7"/>
        <v>0.42169745866879726</v>
      </c>
      <c r="R21" s="189">
        <f t="shared" si="7"/>
        <v>0.74958049597443299</v>
      </c>
      <c r="S21" s="189">
        <f t="shared" si="7"/>
        <v>0.75973626390510729</v>
      </c>
      <c r="T21" s="189">
        <f t="shared" si="7"/>
        <v>0.83588521910146896</v>
      </c>
      <c r="U21" s="189">
        <f t="shared" si="7"/>
        <v>0.86924451478089859</v>
      </c>
      <c r="V21" s="189">
        <f t="shared" si="7"/>
        <v>0.90041623133181736</v>
      </c>
      <c r="W21" s="189">
        <f t="shared" si="7"/>
        <v>0.9053556941798292</v>
      </c>
      <c r="X21" s="189">
        <f t="shared" si="7"/>
        <v>0.94650581709790427</v>
      </c>
      <c r="Y21" s="189">
        <f t="shared" si="7"/>
        <v>0.99148889819310448</v>
      </c>
      <c r="Z21" s="189">
        <f t="shared" si="7"/>
        <v>1.0914945117079466</v>
      </c>
      <c r="AA21" s="189">
        <f t="shared" si="7"/>
        <v>1.089981725155184</v>
      </c>
      <c r="AB21" s="189">
        <f t="shared" si="7"/>
        <v>1.1742939585766088</v>
      </c>
      <c r="AC21" s="189">
        <f t="shared" si="7"/>
        <v>0.14084734496957779</v>
      </c>
      <c r="AD21" s="250"/>
      <c r="AE21" s="141">
        <v>14</v>
      </c>
    </row>
    <row r="22" spans="1:31">
      <c r="A22" s="182" t="s">
        <v>108</v>
      </c>
      <c r="B22" s="189">
        <f>IFERROR(HLOOKUP($B$7,$F$8:$AC$75,AE22,FALSE),"-  ")</f>
        <v>0.15365164905772125</v>
      </c>
      <c r="F22" s="189">
        <f>IFERROR(F17/F16,"-  ")</f>
        <v>0</v>
      </c>
      <c r="G22" s="189">
        <f t="shared" ref="G22:AC22" si="8">IFERROR(G17/G16,"-  ")</f>
        <v>0</v>
      </c>
      <c r="H22" s="189">
        <f t="shared" si="8"/>
        <v>0</v>
      </c>
      <c r="I22" s="189">
        <f t="shared" si="8"/>
        <v>0</v>
      </c>
      <c r="J22" s="189">
        <f t="shared" si="8"/>
        <v>0</v>
      </c>
      <c r="K22" s="189">
        <f t="shared" si="8"/>
        <v>0</v>
      </c>
      <c r="L22" s="189">
        <f t="shared" si="8"/>
        <v>0</v>
      </c>
      <c r="M22" s="189">
        <f t="shared" si="8"/>
        <v>0</v>
      </c>
      <c r="N22" s="189">
        <f t="shared" si="8"/>
        <v>0</v>
      </c>
      <c r="O22" s="189">
        <f t="shared" si="8"/>
        <v>0</v>
      </c>
      <c r="P22" s="189">
        <f t="shared" si="8"/>
        <v>0</v>
      </c>
      <c r="Q22" s="189">
        <f t="shared" si="8"/>
        <v>0</v>
      </c>
      <c r="R22" s="189">
        <f t="shared" si="8"/>
        <v>0</v>
      </c>
      <c r="S22" s="189">
        <f t="shared" si="8"/>
        <v>0</v>
      </c>
      <c r="T22" s="189">
        <f t="shared" si="8"/>
        <v>0</v>
      </c>
      <c r="U22" s="189">
        <f t="shared" si="8"/>
        <v>2.9385710773769284E-2</v>
      </c>
      <c r="V22" s="189">
        <f t="shared" si="8"/>
        <v>2.3508568619015423E-2</v>
      </c>
      <c r="W22" s="189">
        <f t="shared" si="8"/>
        <v>4.2875201278347978E-2</v>
      </c>
      <c r="X22" s="189">
        <f t="shared" si="8"/>
        <v>5.1998723407991429E-2</v>
      </c>
      <c r="Y22" s="189">
        <f t="shared" si="8"/>
        <v>4.5498882981992513E-2</v>
      </c>
      <c r="Z22" s="189">
        <f t="shared" si="8"/>
        <v>4.8620650236617297E-2</v>
      </c>
      <c r="AA22" s="189">
        <f t="shared" si="8"/>
        <v>0.11424370229242208</v>
      </c>
      <c r="AB22" s="189">
        <f t="shared" si="8"/>
        <v>0.15365164905772125</v>
      </c>
      <c r="AC22" s="189">
        <f t="shared" si="8"/>
        <v>0.14084734496957779</v>
      </c>
      <c r="AD22" s="250"/>
      <c r="AE22" s="141">
        <v>15</v>
      </c>
    </row>
    <row r="23" spans="1:31">
      <c r="A23" s="167" t="s">
        <v>78</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71</v>
      </c>
      <c r="B24" s="174">
        <f>HLOOKUP($B$7,$F$8:$AC$75,AE24,FALSE)</f>
        <v>3.5268300000000016E-2</v>
      </c>
      <c r="F24" s="183">
        <f>F12</f>
        <v>0</v>
      </c>
      <c r="G24" s="183">
        <f t="shared" ref="G24:Q24" si="9">F24+G12</f>
        <v>0</v>
      </c>
      <c r="H24" s="183">
        <f t="shared" si="9"/>
        <v>0</v>
      </c>
      <c r="I24" s="183">
        <f t="shared" si="9"/>
        <v>0</v>
      </c>
      <c r="J24" s="183">
        <f t="shared" si="9"/>
        <v>0</v>
      </c>
      <c r="K24" s="183">
        <f t="shared" si="9"/>
        <v>0</v>
      </c>
      <c r="L24" s="183">
        <f t="shared" si="9"/>
        <v>0</v>
      </c>
      <c r="M24" s="183">
        <f t="shared" si="9"/>
        <v>0</v>
      </c>
      <c r="N24" s="183">
        <f t="shared" si="9"/>
        <v>0</v>
      </c>
      <c r="O24" s="183">
        <f t="shared" si="9"/>
        <v>0</v>
      </c>
      <c r="P24" s="183">
        <f t="shared" si="9"/>
        <v>0</v>
      </c>
      <c r="Q24" s="183">
        <f t="shared" si="9"/>
        <v>0</v>
      </c>
      <c r="R24" s="183">
        <f>R12</f>
        <v>0</v>
      </c>
      <c r="S24" s="183">
        <f t="shared" ref="S24:AC24" si="10">R24+S12</f>
        <v>0</v>
      </c>
      <c r="T24" s="183">
        <f t="shared" si="10"/>
        <v>0</v>
      </c>
      <c r="U24" s="183">
        <f t="shared" si="10"/>
        <v>1.3483800000000002E-2</v>
      </c>
      <c r="V24" s="183">
        <f t="shared" si="10"/>
        <v>1.3483800000000002E-2</v>
      </c>
      <c r="W24" s="183">
        <f t="shared" si="10"/>
        <v>1.3483800000000002E-2</v>
      </c>
      <c r="X24" s="183">
        <f t="shared" si="10"/>
        <v>1.3483800000000002E-2</v>
      </c>
      <c r="Y24" s="183">
        <f t="shared" si="10"/>
        <v>1.3483800000000002E-2</v>
      </c>
      <c r="Z24" s="183">
        <f t="shared" si="10"/>
        <v>1.3483800000000002E-2</v>
      </c>
      <c r="AA24" s="183">
        <f t="shared" si="10"/>
        <v>2.3878800000000006E-2</v>
      </c>
      <c r="AB24" s="183">
        <f t="shared" si="10"/>
        <v>3.5268300000000016E-2</v>
      </c>
      <c r="AC24" s="183">
        <f t="shared" si="10"/>
        <v>3.5268300000000016E-2</v>
      </c>
      <c r="AD24" s="245"/>
      <c r="AE24" s="141">
        <v>17</v>
      </c>
    </row>
    <row r="25" spans="1:31">
      <c r="A25" s="182" t="s">
        <v>13</v>
      </c>
      <c r="B25" s="174">
        <f>HLOOKUP($B$7,$F$8:$AC$75,AE25,FALSE)</f>
        <v>1.3492529999999996</v>
      </c>
      <c r="E25" s="175" t="s">
        <v>111</v>
      </c>
      <c r="F25" s="176">
        <v>0</v>
      </c>
      <c r="G25" s="176">
        <v>0</v>
      </c>
      <c r="H25" s="176">
        <v>0</v>
      </c>
      <c r="I25" s="176">
        <v>0</v>
      </c>
      <c r="J25" s="176">
        <v>0</v>
      </c>
      <c r="K25" s="176">
        <v>0</v>
      </c>
      <c r="L25" s="176">
        <v>1.503E-2</v>
      </c>
      <c r="M25" s="176">
        <v>3.3030000000000004E-2</v>
      </c>
      <c r="N25" s="176">
        <v>9.8909999999999998E-2</v>
      </c>
      <c r="O25" s="176">
        <v>9.8946000000000006E-2</v>
      </c>
      <c r="P25" s="176">
        <v>0.23214600000000002</v>
      </c>
      <c r="Q25" s="176">
        <v>0.30103199999999991</v>
      </c>
      <c r="R25" s="235">
        <v>0.43459999999999993</v>
      </c>
      <c r="S25" s="235">
        <v>0.74077999999999988</v>
      </c>
      <c r="T25" s="235">
        <v>0.80469999999999997</v>
      </c>
      <c r="U25" s="235">
        <v>0.86294000000000004</v>
      </c>
      <c r="V25" s="235">
        <v>1.31175</v>
      </c>
      <c r="W25" s="235">
        <v>1.31175</v>
      </c>
      <c r="X25" s="235">
        <v>1.31175</v>
      </c>
      <c r="Y25" s="235">
        <v>0.93665520000000035</v>
      </c>
      <c r="Z25" s="235">
        <v>1.2192281999999999</v>
      </c>
      <c r="AA25" s="235">
        <v>1.2213071999999996</v>
      </c>
      <c r="AB25" s="235">
        <v>1.3492529999999996</v>
      </c>
      <c r="AC25" s="235"/>
      <c r="AD25" s="245"/>
      <c r="AE25" s="141">
        <v>18</v>
      </c>
    </row>
    <row r="26" spans="1:31">
      <c r="A26" s="194" t="s">
        <v>22</v>
      </c>
      <c r="B26" s="186">
        <f>HLOOKUP($B$7,$F$8:$AC$75,AE26,FALSE)</f>
        <v>1.3845212999999996</v>
      </c>
      <c r="C26" s="187"/>
      <c r="D26" s="187"/>
      <c r="E26" s="187"/>
      <c r="F26" s="188">
        <f>F24+F25</f>
        <v>0</v>
      </c>
      <c r="G26" s="188">
        <f>G24+G25</f>
        <v>0</v>
      </c>
      <c r="H26" s="188">
        <f t="shared" ref="H26:AC26" si="11">H24+H25</f>
        <v>0</v>
      </c>
      <c r="I26" s="188">
        <f t="shared" si="11"/>
        <v>0</v>
      </c>
      <c r="J26" s="188">
        <f t="shared" si="11"/>
        <v>0</v>
      </c>
      <c r="K26" s="188">
        <f t="shared" si="11"/>
        <v>0</v>
      </c>
      <c r="L26" s="188">
        <f t="shared" si="11"/>
        <v>1.503E-2</v>
      </c>
      <c r="M26" s="188">
        <f t="shared" si="11"/>
        <v>3.3030000000000004E-2</v>
      </c>
      <c r="N26" s="188">
        <f t="shared" si="11"/>
        <v>9.8909999999999998E-2</v>
      </c>
      <c r="O26" s="188">
        <f t="shared" si="11"/>
        <v>9.8946000000000006E-2</v>
      </c>
      <c r="P26" s="188">
        <f t="shared" si="11"/>
        <v>0.23214600000000002</v>
      </c>
      <c r="Q26" s="188">
        <f t="shared" si="11"/>
        <v>0.30103199999999991</v>
      </c>
      <c r="R26" s="188">
        <f t="shared" si="11"/>
        <v>0.43459999999999993</v>
      </c>
      <c r="S26" s="188">
        <f t="shared" si="11"/>
        <v>0.74077999999999988</v>
      </c>
      <c r="T26" s="188">
        <f t="shared" si="11"/>
        <v>0.80469999999999997</v>
      </c>
      <c r="U26" s="188">
        <f t="shared" si="11"/>
        <v>0.87642380000000009</v>
      </c>
      <c r="V26" s="188">
        <f t="shared" si="11"/>
        <v>1.3252337999999999</v>
      </c>
      <c r="W26" s="188">
        <f t="shared" si="11"/>
        <v>1.3252337999999999</v>
      </c>
      <c r="X26" s="188">
        <f t="shared" si="11"/>
        <v>1.3252337999999999</v>
      </c>
      <c r="Y26" s="188">
        <f t="shared" si="11"/>
        <v>0.9501390000000004</v>
      </c>
      <c r="Z26" s="188">
        <f t="shared" si="11"/>
        <v>1.2327119999999998</v>
      </c>
      <c r="AA26" s="188">
        <f t="shared" si="11"/>
        <v>1.2451859999999997</v>
      </c>
      <c r="AB26" s="188">
        <f t="shared" si="11"/>
        <v>1.3845212999999996</v>
      </c>
      <c r="AC26" s="188">
        <f t="shared" si="11"/>
        <v>3.5268300000000016E-2</v>
      </c>
      <c r="AD26" s="245"/>
      <c r="AE26" s="141">
        <v>19</v>
      </c>
    </row>
    <row r="27" spans="1:31">
      <c r="A27" s="167" t="s">
        <v>79</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67</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52">
        <f>R13</f>
        <v>0</v>
      </c>
      <c r="S28" s="252">
        <f t="shared" ref="S28:AC28" si="13">R28+S13</f>
        <v>0</v>
      </c>
      <c r="T28" s="252">
        <f t="shared" si="13"/>
        <v>0</v>
      </c>
      <c r="U28" s="252">
        <f t="shared" si="13"/>
        <v>0</v>
      </c>
      <c r="V28" s="252">
        <f t="shared" si="13"/>
        <v>0</v>
      </c>
      <c r="W28" s="252">
        <f t="shared" si="13"/>
        <v>0</v>
      </c>
      <c r="X28" s="252">
        <f t="shared" si="13"/>
        <v>0</v>
      </c>
      <c r="Y28" s="252">
        <f t="shared" si="13"/>
        <v>0</v>
      </c>
      <c r="Z28" s="252">
        <f t="shared" si="13"/>
        <v>0</v>
      </c>
      <c r="AA28" s="252">
        <f t="shared" si="13"/>
        <v>0</v>
      </c>
      <c r="AB28" s="252">
        <f t="shared" si="13"/>
        <v>0</v>
      </c>
      <c r="AC28" s="252">
        <f t="shared" si="13"/>
        <v>0</v>
      </c>
      <c r="AD28" s="249"/>
      <c r="AE28" s="141">
        <v>21</v>
      </c>
    </row>
    <row r="29" spans="1:31">
      <c r="A29" s="182" t="s">
        <v>9</v>
      </c>
      <c r="B29" s="178">
        <f>HLOOKUP($B$7,$F$8:$AC$75,AE29,FALSE)</f>
        <v>0</v>
      </c>
      <c r="E29" s="175" t="s">
        <v>111</v>
      </c>
      <c r="F29" s="246"/>
      <c r="G29" s="246"/>
      <c r="H29" s="246"/>
      <c r="I29" s="246"/>
      <c r="J29" s="246"/>
      <c r="K29" s="246"/>
      <c r="L29" s="246"/>
      <c r="M29" s="246"/>
      <c r="N29" s="246"/>
      <c r="O29" s="246"/>
      <c r="P29" s="246"/>
      <c r="Q29" s="246"/>
      <c r="R29" s="241">
        <v>0</v>
      </c>
      <c r="S29" s="241">
        <v>0</v>
      </c>
      <c r="T29" s="241">
        <v>0</v>
      </c>
      <c r="U29" s="241">
        <v>0</v>
      </c>
      <c r="V29" s="241">
        <v>0</v>
      </c>
      <c r="W29" s="241"/>
      <c r="X29" s="241"/>
      <c r="Y29" s="241"/>
      <c r="Z29" s="241"/>
      <c r="AA29" s="241"/>
      <c r="AB29" s="241"/>
      <c r="AC29" s="241"/>
      <c r="AD29" s="249"/>
      <c r="AE29" s="141">
        <v>22</v>
      </c>
    </row>
    <row r="30" spans="1:31">
      <c r="A30" s="194" t="s">
        <v>38</v>
      </c>
      <c r="B30" s="195">
        <f>HLOOKUP($B$7,$F$8:$AC$75,AE30,FALSE)</f>
        <v>0</v>
      </c>
      <c r="C30" s="187"/>
      <c r="D30" s="187"/>
      <c r="E30" s="187"/>
      <c r="F30" s="253">
        <f>F28+F29</f>
        <v>0</v>
      </c>
      <c r="G30" s="253">
        <f>G28+G29</f>
        <v>0</v>
      </c>
      <c r="H30" s="253">
        <f t="shared" ref="H30:AC30" si="14">H28+H29</f>
        <v>0</v>
      </c>
      <c r="I30" s="253">
        <f t="shared" si="14"/>
        <v>0</v>
      </c>
      <c r="J30" s="253">
        <f t="shared" si="14"/>
        <v>0</v>
      </c>
      <c r="K30" s="253">
        <f t="shared" si="14"/>
        <v>0</v>
      </c>
      <c r="L30" s="253">
        <f t="shared" si="14"/>
        <v>0</v>
      </c>
      <c r="M30" s="253">
        <f t="shared" si="14"/>
        <v>0</v>
      </c>
      <c r="N30" s="253">
        <f t="shared" si="14"/>
        <v>0</v>
      </c>
      <c r="O30" s="253">
        <f t="shared" si="14"/>
        <v>0</v>
      </c>
      <c r="P30" s="253">
        <f t="shared" si="14"/>
        <v>0</v>
      </c>
      <c r="Q30" s="253">
        <f t="shared" si="14"/>
        <v>0</v>
      </c>
      <c r="R30" s="269">
        <f t="shared" si="14"/>
        <v>0</v>
      </c>
      <c r="S30" s="269">
        <f t="shared" si="14"/>
        <v>0</v>
      </c>
      <c r="T30" s="269">
        <f t="shared" si="14"/>
        <v>0</v>
      </c>
      <c r="U30" s="269">
        <f t="shared" si="14"/>
        <v>0</v>
      </c>
      <c r="V30" s="269">
        <f t="shared" si="14"/>
        <v>0</v>
      </c>
      <c r="W30" s="269">
        <f t="shared" si="14"/>
        <v>0</v>
      </c>
      <c r="X30" s="269">
        <f t="shared" si="14"/>
        <v>0</v>
      </c>
      <c r="Y30" s="269">
        <f t="shared" si="14"/>
        <v>0</v>
      </c>
      <c r="Z30" s="269">
        <f t="shared" si="14"/>
        <v>0</v>
      </c>
      <c r="AA30" s="269">
        <f t="shared" si="14"/>
        <v>0</v>
      </c>
      <c r="AB30" s="269">
        <f t="shared" si="14"/>
        <v>0</v>
      </c>
      <c r="AC30" s="269">
        <f t="shared" si="14"/>
        <v>0</v>
      </c>
      <c r="AD30" s="249"/>
      <c r="AE30" s="141">
        <v>23</v>
      </c>
    </row>
    <row r="31" spans="1:31">
      <c r="A31" s="167" t="s">
        <v>82</v>
      </c>
      <c r="B31" s="16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245"/>
      <c r="AE31" s="141">
        <v>24</v>
      </c>
    </row>
    <row r="32" spans="1:31">
      <c r="A32" s="199" t="s">
        <v>40</v>
      </c>
      <c r="B32" s="200">
        <f t="shared" ref="B32:B39" si="15">HLOOKUP($B$7,$F$8:$AC$75,AE32,FALSE)</f>
        <v>20367</v>
      </c>
      <c r="E32" s="175" t="s">
        <v>24</v>
      </c>
      <c r="F32" s="237">
        <v>5282</v>
      </c>
      <c r="G32" s="237">
        <v>9912</v>
      </c>
      <c r="H32" s="237">
        <v>7662</v>
      </c>
      <c r="I32" s="237">
        <v>5373</v>
      </c>
      <c r="J32" s="237">
        <v>5953</v>
      </c>
      <c r="K32" s="237">
        <v>8655</v>
      </c>
      <c r="L32" s="237">
        <v>6146</v>
      </c>
      <c r="M32" s="237">
        <v>8214</v>
      </c>
      <c r="N32" s="237">
        <v>5804.8316255143291</v>
      </c>
      <c r="O32" s="237">
        <v>6735.1683744856709</v>
      </c>
      <c r="P32" s="237">
        <v>6966</v>
      </c>
      <c r="Q32" s="237">
        <v>9110</v>
      </c>
      <c r="R32" s="237">
        <v>12064</v>
      </c>
      <c r="S32" s="237">
        <v>11412</v>
      </c>
      <c r="T32" s="237">
        <v>38209</v>
      </c>
      <c r="U32" s="237">
        <v>14591</v>
      </c>
      <c r="V32" s="237">
        <v>18539</v>
      </c>
      <c r="W32" s="237">
        <v>39586</v>
      </c>
      <c r="X32" s="237">
        <v>23082</v>
      </c>
      <c r="Y32" s="237">
        <v>29056</v>
      </c>
      <c r="Z32" s="237">
        <v>24768</v>
      </c>
      <c r="AA32" s="237">
        <v>23867</v>
      </c>
      <c r="AB32" s="237">
        <v>20367</v>
      </c>
      <c r="AC32" s="237"/>
      <c r="AD32" s="202">
        <f t="shared" ref="AD32:AD40" si="16">SUM(F32:AC32)</f>
        <v>341354</v>
      </c>
      <c r="AE32" s="141">
        <v>25</v>
      </c>
    </row>
    <row r="33" spans="1:31">
      <c r="A33" s="199" t="s">
        <v>41</v>
      </c>
      <c r="B33" s="200">
        <f t="shared" si="15"/>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16"/>
        <v>0</v>
      </c>
      <c r="AE33" s="141">
        <v>26</v>
      </c>
    </row>
    <row r="34" spans="1:31">
      <c r="A34" s="199" t="s">
        <v>42</v>
      </c>
      <c r="B34" s="200">
        <f t="shared" si="15"/>
        <v>0</v>
      </c>
      <c r="E34" s="175" t="s">
        <v>24</v>
      </c>
      <c r="F34" s="237">
        <v>0</v>
      </c>
      <c r="G34" s="237">
        <v>0</v>
      </c>
      <c r="H34" s="237">
        <v>0</v>
      </c>
      <c r="I34" s="237">
        <v>2092</v>
      </c>
      <c r="J34" s="237">
        <v>0</v>
      </c>
      <c r="K34" s="237">
        <v>1000</v>
      </c>
      <c r="L34" s="237">
        <v>54227.35</v>
      </c>
      <c r="M34" s="237">
        <v>46559.889999999992</v>
      </c>
      <c r="N34" s="237">
        <v>48711.170000000013</v>
      </c>
      <c r="O34" s="237">
        <v>49885.73000000001</v>
      </c>
      <c r="P34" s="237">
        <v>60145.219999999972</v>
      </c>
      <c r="Q34" s="237">
        <v>0</v>
      </c>
      <c r="R34" s="237">
        <v>136997.29000000004</v>
      </c>
      <c r="S34" s="237">
        <v>0</v>
      </c>
      <c r="T34" s="237">
        <v>33724.839999999967</v>
      </c>
      <c r="U34" s="237">
        <v>53110.849999999977</v>
      </c>
      <c r="V34" s="237">
        <v>38074.880000000005</v>
      </c>
      <c r="W34" s="237">
        <v>0</v>
      </c>
      <c r="X34" s="237">
        <v>105492.52000000002</v>
      </c>
      <c r="Y34" s="237">
        <v>37083.540000000037</v>
      </c>
      <c r="Z34" s="237">
        <v>40758.959999999963</v>
      </c>
      <c r="AA34" s="237">
        <v>50595.190000000061</v>
      </c>
      <c r="AB34" s="237">
        <v>0</v>
      </c>
      <c r="AC34" s="237"/>
      <c r="AD34" s="202">
        <f t="shared" si="16"/>
        <v>758459.43</v>
      </c>
      <c r="AE34" s="141">
        <v>27</v>
      </c>
    </row>
    <row r="35" spans="1:31">
      <c r="A35" s="199" t="s">
        <v>43</v>
      </c>
      <c r="B35" s="200">
        <f t="shared" si="15"/>
        <v>0</v>
      </c>
      <c r="E35" s="175" t="s">
        <v>24</v>
      </c>
      <c r="F35" s="237">
        <v>0</v>
      </c>
      <c r="G35" s="237">
        <v>0</v>
      </c>
      <c r="H35" s="237">
        <v>407.26</v>
      </c>
      <c r="I35" s="237">
        <v>278.74</v>
      </c>
      <c r="J35" s="237">
        <v>0</v>
      </c>
      <c r="K35" s="237">
        <v>322</v>
      </c>
      <c r="L35" s="237">
        <v>965.92999999999984</v>
      </c>
      <c r="M35" s="237">
        <v>0</v>
      </c>
      <c r="N35" s="237">
        <v>0</v>
      </c>
      <c r="O35" s="237">
        <v>0</v>
      </c>
      <c r="P35" s="237">
        <v>94.709999999999809</v>
      </c>
      <c r="Q35" s="237">
        <v>0</v>
      </c>
      <c r="R35" s="237">
        <v>302.46000000000004</v>
      </c>
      <c r="S35" s="237">
        <v>0</v>
      </c>
      <c r="T35" s="237">
        <v>5482.7999999999993</v>
      </c>
      <c r="U35" s="237">
        <v>0</v>
      </c>
      <c r="V35" s="237">
        <v>0</v>
      </c>
      <c r="W35" s="237">
        <v>504.36000000000058</v>
      </c>
      <c r="X35" s="237">
        <v>0</v>
      </c>
      <c r="Y35" s="237">
        <v>0</v>
      </c>
      <c r="Z35" s="237">
        <v>0</v>
      </c>
      <c r="AA35" s="237">
        <v>0</v>
      </c>
      <c r="AB35" s="237">
        <v>0</v>
      </c>
      <c r="AC35" s="237"/>
      <c r="AD35" s="202">
        <f t="shared" si="16"/>
        <v>8358.2599999999984</v>
      </c>
      <c r="AE35" s="141">
        <v>28</v>
      </c>
    </row>
    <row r="36" spans="1:31">
      <c r="A36" s="199" t="s">
        <v>44</v>
      </c>
      <c r="B36" s="200">
        <f t="shared" si="15"/>
        <v>165590.24</v>
      </c>
      <c r="E36" s="175" t="s">
        <v>24</v>
      </c>
      <c r="F36" s="237">
        <v>0</v>
      </c>
      <c r="G36" s="237">
        <v>0</v>
      </c>
      <c r="H36" s="237">
        <v>0</v>
      </c>
      <c r="I36" s="237">
        <v>0</v>
      </c>
      <c r="J36" s="237">
        <v>0</v>
      </c>
      <c r="K36" s="237">
        <v>0</v>
      </c>
      <c r="L36" s="237">
        <v>0</v>
      </c>
      <c r="M36" s="237">
        <v>0</v>
      </c>
      <c r="N36" s="237">
        <v>0</v>
      </c>
      <c r="O36" s="237">
        <v>0</v>
      </c>
      <c r="P36" s="237">
        <v>0</v>
      </c>
      <c r="Q36" s="237">
        <v>0</v>
      </c>
      <c r="R36" s="237">
        <v>20240</v>
      </c>
      <c r="S36" s="237">
        <v>0</v>
      </c>
      <c r="T36" s="237">
        <v>0</v>
      </c>
      <c r="U36" s="237">
        <v>109.56000000000131</v>
      </c>
      <c r="V36" s="237">
        <v>11664</v>
      </c>
      <c r="W36" s="237">
        <v>45490.650000000009</v>
      </c>
      <c r="X36" s="237">
        <v>65801.930000000008</v>
      </c>
      <c r="Y36" s="237">
        <v>82816</v>
      </c>
      <c r="Z36" s="237">
        <v>80587.37</v>
      </c>
      <c r="AA36" s="237">
        <v>180630.01</v>
      </c>
      <c r="AB36" s="237">
        <v>165590.24</v>
      </c>
      <c r="AC36" s="237"/>
      <c r="AD36" s="202">
        <f t="shared" si="16"/>
        <v>652929.76</v>
      </c>
      <c r="AE36" s="141">
        <v>29</v>
      </c>
    </row>
    <row r="37" spans="1:31">
      <c r="A37" s="199" t="s">
        <v>45</v>
      </c>
      <c r="B37" s="200">
        <f t="shared" si="15"/>
        <v>58350.099999999977</v>
      </c>
      <c r="E37" s="175" t="s">
        <v>24</v>
      </c>
      <c r="F37" s="237">
        <v>0</v>
      </c>
      <c r="G37" s="237">
        <v>0</v>
      </c>
      <c r="H37" s="237">
        <v>0</v>
      </c>
      <c r="I37" s="237">
        <v>0</v>
      </c>
      <c r="J37" s="237">
        <v>0</v>
      </c>
      <c r="K37" s="237">
        <v>132446</v>
      </c>
      <c r="L37" s="237">
        <v>11049.419999999984</v>
      </c>
      <c r="M37" s="237">
        <v>94317.640000000043</v>
      </c>
      <c r="N37" s="237">
        <v>9612.9700000000012</v>
      </c>
      <c r="O37" s="237">
        <v>8446.1599999999744</v>
      </c>
      <c r="P37" s="237">
        <v>19954.929999999993</v>
      </c>
      <c r="Q37" s="237">
        <v>26588.489999999991</v>
      </c>
      <c r="R37" s="237">
        <v>21992.780000000028</v>
      </c>
      <c r="S37" s="237">
        <v>19432.589999999967</v>
      </c>
      <c r="T37" s="237">
        <v>65727.12</v>
      </c>
      <c r="U37" s="237">
        <v>120638.78000000003</v>
      </c>
      <c r="V37" s="237">
        <v>52884.969999999972</v>
      </c>
      <c r="W37" s="237">
        <v>68287.88</v>
      </c>
      <c r="X37" s="237">
        <v>125949.83000000007</v>
      </c>
      <c r="Y37" s="237">
        <v>3825.3599999998696</v>
      </c>
      <c r="Z37" s="237">
        <v>14292.920000000042</v>
      </c>
      <c r="AA37" s="237">
        <v>75493.20000000007</v>
      </c>
      <c r="AB37" s="237">
        <v>58350.099999999977</v>
      </c>
      <c r="AC37" s="237"/>
      <c r="AD37" s="202">
        <f t="shared" si="16"/>
        <v>929291.14</v>
      </c>
      <c r="AE37" s="141">
        <v>30</v>
      </c>
    </row>
    <row r="38" spans="1:31">
      <c r="A38" s="199" t="s">
        <v>46</v>
      </c>
      <c r="B38" s="200">
        <f t="shared" si="15"/>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16"/>
        <v>1951</v>
      </c>
      <c r="AE38" s="141">
        <v>31</v>
      </c>
    </row>
    <row r="39" spans="1:31">
      <c r="A39" s="199" t="s">
        <v>83</v>
      </c>
      <c r="B39" s="200">
        <f t="shared" si="15"/>
        <v>5796</v>
      </c>
      <c r="E39" s="175" t="s">
        <v>24</v>
      </c>
      <c r="F39" s="237">
        <v>90</v>
      </c>
      <c r="G39" s="237">
        <v>168</v>
      </c>
      <c r="H39" s="237">
        <v>712</v>
      </c>
      <c r="I39" s="237">
        <v>-121</v>
      </c>
      <c r="J39" s="237">
        <v>160</v>
      </c>
      <c r="K39" s="237">
        <v>3682</v>
      </c>
      <c r="L39" s="237">
        <v>1029</v>
      </c>
      <c r="M39" s="237">
        <v>2743</v>
      </c>
      <c r="N39" s="237">
        <v>4018</v>
      </c>
      <c r="O39" s="237">
        <v>625</v>
      </c>
      <c r="P39" s="237">
        <v>1335</v>
      </c>
      <c r="Q39" s="237">
        <v>3406</v>
      </c>
      <c r="R39" s="237">
        <v>4508</v>
      </c>
      <c r="S39" s="237">
        <v>252</v>
      </c>
      <c r="T39" s="237">
        <v>5272</v>
      </c>
      <c r="U39" s="237">
        <v>3917</v>
      </c>
      <c r="V39" s="237">
        <v>2687</v>
      </c>
      <c r="W39" s="237">
        <v>6305</v>
      </c>
      <c r="X39" s="237">
        <v>7694</v>
      </c>
      <c r="Y39" s="237">
        <v>4246</v>
      </c>
      <c r="Z39" s="237">
        <v>5549</v>
      </c>
      <c r="AA39" s="237">
        <v>8636</v>
      </c>
      <c r="AB39" s="237">
        <v>5796</v>
      </c>
      <c r="AC39" s="237"/>
      <c r="AD39" s="202">
        <f t="shared" si="16"/>
        <v>72709</v>
      </c>
      <c r="AE39" s="141">
        <v>32</v>
      </c>
    </row>
    <row r="40" spans="1:31">
      <c r="A40" s="194" t="s">
        <v>47</v>
      </c>
      <c r="B40" s="254">
        <f>HLOOKUP($B$7,$F$8:$AC$75,AE40,FALSE)</f>
        <v>250160.33999999997</v>
      </c>
      <c r="C40" s="187"/>
      <c r="D40" s="187"/>
      <c r="E40" s="214"/>
      <c r="F40" s="309">
        <f>SUM(F32:F39)</f>
        <v>5372</v>
      </c>
      <c r="G40" s="309">
        <f t="shared" ref="G40:AC40" si="17">SUM(G32:G39)</f>
        <v>10080</v>
      </c>
      <c r="H40" s="309">
        <f t="shared" si="17"/>
        <v>8781.26</v>
      </c>
      <c r="I40" s="309">
        <f t="shared" si="17"/>
        <v>7622.74</v>
      </c>
      <c r="J40" s="309">
        <f t="shared" si="17"/>
        <v>6157</v>
      </c>
      <c r="K40" s="309">
        <f t="shared" si="17"/>
        <v>146398</v>
      </c>
      <c r="L40" s="309">
        <f t="shared" si="17"/>
        <v>74503.699999999983</v>
      </c>
      <c r="M40" s="309">
        <f t="shared" si="17"/>
        <v>152293.53000000003</v>
      </c>
      <c r="N40" s="309">
        <f t="shared" si="17"/>
        <v>67052.971625514343</v>
      </c>
      <c r="O40" s="309">
        <f t="shared" si="17"/>
        <v>65825.058374485656</v>
      </c>
      <c r="P40" s="309">
        <f t="shared" si="17"/>
        <v>88633.939999999973</v>
      </c>
      <c r="Q40" s="309">
        <f t="shared" si="17"/>
        <v>39341.409999999989</v>
      </c>
      <c r="R40" s="309">
        <f t="shared" si="17"/>
        <v>196156.53000000006</v>
      </c>
      <c r="S40" s="309">
        <f t="shared" si="17"/>
        <v>31142.589999999967</v>
      </c>
      <c r="T40" s="309">
        <f t="shared" si="17"/>
        <v>148510.75999999995</v>
      </c>
      <c r="U40" s="309">
        <f t="shared" si="17"/>
        <v>192413.19</v>
      </c>
      <c r="V40" s="309">
        <f t="shared" si="17"/>
        <v>123907.84999999998</v>
      </c>
      <c r="W40" s="309">
        <f t="shared" si="17"/>
        <v>160248.89000000001</v>
      </c>
      <c r="X40" s="309">
        <f t="shared" si="17"/>
        <v>328067.28000000009</v>
      </c>
      <c r="Y40" s="215">
        <f t="shared" si="17"/>
        <v>157093.89999999991</v>
      </c>
      <c r="Z40" s="215">
        <f t="shared" si="17"/>
        <v>166014.25</v>
      </c>
      <c r="AA40" s="215">
        <f t="shared" si="17"/>
        <v>339275.40000000014</v>
      </c>
      <c r="AB40" s="215">
        <f t="shared" si="17"/>
        <v>250160.33999999997</v>
      </c>
      <c r="AC40" s="215">
        <f t="shared" si="17"/>
        <v>0</v>
      </c>
      <c r="AD40" s="205">
        <f t="shared" si="16"/>
        <v>2765052.59</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8"/>
        <v>8735397.75</v>
      </c>
      <c r="E46" s="175" t="s">
        <v>111</v>
      </c>
      <c r="F46" s="237">
        <v>73650.3</v>
      </c>
      <c r="G46" s="237">
        <v>206480.7</v>
      </c>
      <c r="H46" s="237">
        <v>516731.7</v>
      </c>
      <c r="I46" s="237">
        <v>848971.5</v>
      </c>
      <c r="J46" s="237">
        <v>1085360.8</v>
      </c>
      <c r="K46" s="237">
        <v>1292484.1000000001</v>
      </c>
      <c r="L46" s="237">
        <v>1791134.47</v>
      </c>
      <c r="M46" s="237">
        <v>2150511.27</v>
      </c>
      <c r="N46" s="237">
        <v>2240236.27</v>
      </c>
      <c r="O46" s="237">
        <v>2587459</v>
      </c>
      <c r="P46" s="237">
        <v>3018229.4699999997</v>
      </c>
      <c r="Q46" s="237">
        <v>5035845.51</v>
      </c>
      <c r="R46" s="237">
        <v>4991933.53</v>
      </c>
      <c r="S46" s="237">
        <v>6550411.5099999998</v>
      </c>
      <c r="T46" s="237">
        <v>6725034.5299999993</v>
      </c>
      <c r="U46" s="237">
        <v>7451263.0600000005</v>
      </c>
      <c r="V46" s="237">
        <v>7937590.7699999996</v>
      </c>
      <c r="W46" s="237">
        <v>8015003.9900000002</v>
      </c>
      <c r="X46" s="237">
        <v>8063350.5200000005</v>
      </c>
      <c r="Y46" s="237">
        <v>8696064.3200000003</v>
      </c>
      <c r="Z46" s="237">
        <v>9021398.4100000001</v>
      </c>
      <c r="AA46" s="237">
        <v>8615296.8499999996</v>
      </c>
      <c r="AB46" s="237">
        <v>8735397.75</v>
      </c>
      <c r="AC46" s="237"/>
      <c r="AD46" s="245"/>
      <c r="AE46" s="141">
        <v>39</v>
      </c>
    </row>
    <row r="47" spans="1:31">
      <c r="A47" s="199" t="s">
        <v>93</v>
      </c>
      <c r="B47" s="200">
        <f t="shared" si="1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50</v>
      </c>
      <c r="B50" s="168"/>
      <c r="F50" s="266"/>
      <c r="G50" s="266"/>
      <c r="H50" s="266"/>
      <c r="I50" s="266"/>
      <c r="J50" s="266"/>
      <c r="K50" s="266"/>
      <c r="L50" s="266"/>
      <c r="M50" s="266"/>
      <c r="N50" s="266"/>
      <c r="O50" s="266"/>
      <c r="P50" s="266"/>
      <c r="Q50" s="266"/>
      <c r="R50" s="266"/>
      <c r="S50" s="266"/>
      <c r="T50" s="266"/>
      <c r="U50" s="266"/>
      <c r="V50" s="266"/>
      <c r="W50" s="266"/>
      <c r="X50" s="266"/>
      <c r="Y50" s="192"/>
      <c r="Z50" s="192"/>
      <c r="AA50" s="192"/>
      <c r="AB50" s="192"/>
      <c r="AC50" s="192"/>
      <c r="AD50" s="245"/>
      <c r="AE50" s="141">
        <v>43</v>
      </c>
    </row>
    <row r="51" spans="1:31">
      <c r="A51" s="136" t="s">
        <v>59</v>
      </c>
      <c r="B51" s="210">
        <f>HLOOKUP($B$7,$F$8:$AC$75,AE51,FALSE)</f>
        <v>8989473</v>
      </c>
      <c r="F51" s="208">
        <f>$F$4</f>
        <v>8989473</v>
      </c>
      <c r="G51" s="208">
        <f t="shared" ref="G51:Q51" si="19">$F$4</f>
        <v>8989473</v>
      </c>
      <c r="H51" s="208">
        <f t="shared" si="19"/>
        <v>8989473</v>
      </c>
      <c r="I51" s="208">
        <f t="shared" si="19"/>
        <v>8989473</v>
      </c>
      <c r="J51" s="208">
        <f t="shared" si="19"/>
        <v>8989473</v>
      </c>
      <c r="K51" s="208">
        <f t="shared" si="19"/>
        <v>8989473</v>
      </c>
      <c r="L51" s="208">
        <f t="shared" si="19"/>
        <v>8989473</v>
      </c>
      <c r="M51" s="208">
        <f t="shared" si="19"/>
        <v>8989473</v>
      </c>
      <c r="N51" s="208">
        <f t="shared" si="19"/>
        <v>8989473</v>
      </c>
      <c r="O51" s="208">
        <f t="shared" si="19"/>
        <v>8989473</v>
      </c>
      <c r="P51" s="208">
        <f t="shared" si="19"/>
        <v>8989473</v>
      </c>
      <c r="Q51" s="208">
        <f t="shared" si="19"/>
        <v>8989473</v>
      </c>
      <c r="R51" s="208">
        <f>$G$4</f>
        <v>8989473</v>
      </c>
      <c r="S51" s="208">
        <f t="shared" ref="S51:AC51" si="20">$G$4</f>
        <v>8989473</v>
      </c>
      <c r="T51" s="208">
        <f t="shared" si="20"/>
        <v>8989473</v>
      </c>
      <c r="U51" s="208">
        <f>$G$4</f>
        <v>8989473</v>
      </c>
      <c r="V51" s="208">
        <f t="shared" si="20"/>
        <v>8989473</v>
      </c>
      <c r="W51" s="208">
        <f t="shared" si="20"/>
        <v>8989473</v>
      </c>
      <c r="X51" s="208">
        <f t="shared" si="20"/>
        <v>8989473</v>
      </c>
      <c r="Y51" s="208">
        <f t="shared" si="20"/>
        <v>8989473</v>
      </c>
      <c r="Z51" s="208">
        <f t="shared" si="20"/>
        <v>8989473</v>
      </c>
      <c r="AA51" s="208">
        <f t="shared" si="20"/>
        <v>8989473</v>
      </c>
      <c r="AB51" s="208">
        <f t="shared" si="20"/>
        <v>8989473</v>
      </c>
      <c r="AC51" s="208">
        <f t="shared" si="20"/>
        <v>8989473</v>
      </c>
      <c r="AD51" s="209"/>
      <c r="AE51" s="141">
        <v>44</v>
      </c>
    </row>
    <row r="52" spans="1:31">
      <c r="A52" s="136" t="s">
        <v>60</v>
      </c>
      <c r="B52" s="210">
        <f>HLOOKUP($B$7,$F$8:$AC$75,AE52,FALSE)</f>
        <v>8240350.25</v>
      </c>
      <c r="F52" s="210">
        <f t="shared" ref="F52:AC52" si="21">F51*(F9/12)</f>
        <v>749122.75</v>
      </c>
      <c r="G52" s="210">
        <f t="shared" si="21"/>
        <v>1498245.5</v>
      </c>
      <c r="H52" s="210">
        <f t="shared" si="21"/>
        <v>2247368.25</v>
      </c>
      <c r="I52" s="210">
        <f t="shared" si="21"/>
        <v>2996491</v>
      </c>
      <c r="J52" s="210">
        <f t="shared" si="21"/>
        <v>3745613.75</v>
      </c>
      <c r="K52" s="210">
        <f t="shared" si="21"/>
        <v>4494736.5</v>
      </c>
      <c r="L52" s="210">
        <f t="shared" si="21"/>
        <v>5243859.25</v>
      </c>
      <c r="M52" s="210">
        <f t="shared" si="21"/>
        <v>5992982</v>
      </c>
      <c r="N52" s="210">
        <f t="shared" si="21"/>
        <v>6742104.75</v>
      </c>
      <c r="O52" s="210">
        <f t="shared" si="21"/>
        <v>7491227.5</v>
      </c>
      <c r="P52" s="210">
        <f t="shared" si="21"/>
        <v>8240350.25</v>
      </c>
      <c r="Q52" s="210">
        <f t="shared" si="21"/>
        <v>8989473</v>
      </c>
      <c r="R52" s="210">
        <f t="shared" si="21"/>
        <v>749122.75</v>
      </c>
      <c r="S52" s="210">
        <f t="shared" si="21"/>
        <v>1498245.5</v>
      </c>
      <c r="T52" s="210">
        <f t="shared" si="21"/>
        <v>2247368.25</v>
      </c>
      <c r="U52" s="210">
        <f t="shared" si="21"/>
        <v>2996491</v>
      </c>
      <c r="V52" s="210">
        <f t="shared" si="21"/>
        <v>3745613.75</v>
      </c>
      <c r="W52" s="210">
        <f t="shared" si="21"/>
        <v>4494736.5</v>
      </c>
      <c r="X52" s="210">
        <f t="shared" si="21"/>
        <v>5243859.25</v>
      </c>
      <c r="Y52" s="210">
        <f t="shared" si="21"/>
        <v>5992982</v>
      </c>
      <c r="Z52" s="210">
        <f t="shared" si="21"/>
        <v>6742104.75</v>
      </c>
      <c r="AA52" s="210">
        <f t="shared" si="21"/>
        <v>7491227.5</v>
      </c>
      <c r="AB52" s="210">
        <f t="shared" si="21"/>
        <v>8240350.25</v>
      </c>
      <c r="AC52" s="210">
        <f t="shared" si="21"/>
        <v>8989473</v>
      </c>
      <c r="AD52" s="245"/>
      <c r="AE52" s="141">
        <v>45</v>
      </c>
    </row>
    <row r="53" spans="1:31">
      <c r="A53" s="182" t="s">
        <v>55</v>
      </c>
      <c r="B53" s="200">
        <f>HLOOKUP($B$7,$F$8:$AC$75,AE53,FALSE)</f>
        <v>2092990.98</v>
      </c>
      <c r="F53" s="211">
        <f>F40</f>
        <v>5372</v>
      </c>
      <c r="G53" s="211">
        <f t="shared" ref="G53:Q53" si="22">F53+G40</f>
        <v>15452</v>
      </c>
      <c r="H53" s="211">
        <f t="shared" si="22"/>
        <v>24233.260000000002</v>
      </c>
      <c r="I53" s="211">
        <f t="shared" si="22"/>
        <v>31856</v>
      </c>
      <c r="J53" s="211">
        <f t="shared" si="22"/>
        <v>38013</v>
      </c>
      <c r="K53" s="211">
        <f t="shared" si="22"/>
        <v>184411</v>
      </c>
      <c r="L53" s="211">
        <f t="shared" si="22"/>
        <v>258914.69999999998</v>
      </c>
      <c r="M53" s="211">
        <f t="shared" si="22"/>
        <v>411208.23</v>
      </c>
      <c r="N53" s="211">
        <f t="shared" si="22"/>
        <v>478261.20162551431</v>
      </c>
      <c r="O53" s="211">
        <f t="shared" si="22"/>
        <v>544086.26</v>
      </c>
      <c r="P53" s="211">
        <f t="shared" si="22"/>
        <v>632720.19999999995</v>
      </c>
      <c r="Q53" s="211">
        <f t="shared" si="22"/>
        <v>672061.61</v>
      </c>
      <c r="R53" s="211">
        <f>R40</f>
        <v>196156.53000000006</v>
      </c>
      <c r="S53" s="211">
        <f t="shared" ref="S53:AC53" si="23">R53+S40</f>
        <v>227299.12000000002</v>
      </c>
      <c r="T53" s="211">
        <f t="shared" si="23"/>
        <v>375809.88</v>
      </c>
      <c r="U53" s="211">
        <f t="shared" si="23"/>
        <v>568223.07000000007</v>
      </c>
      <c r="V53" s="211">
        <f t="shared" si="23"/>
        <v>692130.92</v>
      </c>
      <c r="W53" s="211">
        <f t="shared" si="23"/>
        <v>852379.81</v>
      </c>
      <c r="X53" s="211">
        <f t="shared" si="23"/>
        <v>1180447.0900000001</v>
      </c>
      <c r="Y53" s="211">
        <f t="shared" si="23"/>
        <v>1337540.99</v>
      </c>
      <c r="Z53" s="211">
        <f t="shared" si="23"/>
        <v>1503555.24</v>
      </c>
      <c r="AA53" s="211">
        <f t="shared" si="23"/>
        <v>1842830.6400000001</v>
      </c>
      <c r="AB53" s="211">
        <f t="shared" si="23"/>
        <v>2092990.98</v>
      </c>
      <c r="AC53" s="211">
        <f t="shared" si="23"/>
        <v>2092990.98</v>
      </c>
      <c r="AD53" s="255"/>
      <c r="AE53" s="141">
        <v>46</v>
      </c>
    </row>
    <row r="54" spans="1:31">
      <c r="A54" s="182" t="s">
        <v>14</v>
      </c>
      <c r="B54" s="200">
        <f>HLOOKUP($B$7,$F$8:$AC$75,AE54,FALSE)</f>
        <v>8735397.75</v>
      </c>
      <c r="E54" s="139"/>
      <c r="F54" s="211">
        <f>SUM(F42:F49)</f>
        <v>73650.3</v>
      </c>
      <c r="G54" s="211">
        <f t="shared" ref="G54:AC54" si="24">SUM(G42:G49)</f>
        <v>206480.7</v>
      </c>
      <c r="H54" s="211">
        <f t="shared" si="24"/>
        <v>516731.7</v>
      </c>
      <c r="I54" s="211">
        <f t="shared" si="24"/>
        <v>848971.5</v>
      </c>
      <c r="J54" s="211">
        <f t="shared" si="24"/>
        <v>1085360.8</v>
      </c>
      <c r="K54" s="211">
        <f t="shared" si="24"/>
        <v>1292484.1000000001</v>
      </c>
      <c r="L54" s="211">
        <f t="shared" si="24"/>
        <v>1791134.47</v>
      </c>
      <c r="M54" s="211">
        <f t="shared" si="24"/>
        <v>2150511.27</v>
      </c>
      <c r="N54" s="211">
        <f t="shared" si="24"/>
        <v>2240236.27</v>
      </c>
      <c r="O54" s="211">
        <f t="shared" si="24"/>
        <v>2587459</v>
      </c>
      <c r="P54" s="211">
        <f t="shared" si="24"/>
        <v>3018229.4699999997</v>
      </c>
      <c r="Q54" s="211">
        <f t="shared" si="24"/>
        <v>5035845.51</v>
      </c>
      <c r="R54" s="211">
        <f t="shared" si="24"/>
        <v>4991933.53</v>
      </c>
      <c r="S54" s="211">
        <f t="shared" si="24"/>
        <v>6550411.5099999998</v>
      </c>
      <c r="T54" s="211">
        <f t="shared" si="24"/>
        <v>6725034.5299999993</v>
      </c>
      <c r="U54" s="211">
        <f t="shared" si="24"/>
        <v>7451263.0600000005</v>
      </c>
      <c r="V54" s="211">
        <f t="shared" si="24"/>
        <v>7937590.7699999996</v>
      </c>
      <c r="W54" s="211">
        <f t="shared" si="24"/>
        <v>8015003.9900000002</v>
      </c>
      <c r="X54" s="211">
        <f t="shared" si="24"/>
        <v>8063350.5200000005</v>
      </c>
      <c r="Y54" s="211">
        <f t="shared" si="24"/>
        <v>8696064.3200000003</v>
      </c>
      <c r="Z54" s="211">
        <f t="shared" si="24"/>
        <v>9021398.4100000001</v>
      </c>
      <c r="AA54" s="211">
        <f t="shared" si="24"/>
        <v>8615296.8499999996</v>
      </c>
      <c r="AB54" s="211">
        <f t="shared" si="24"/>
        <v>8735397.75</v>
      </c>
      <c r="AC54" s="211">
        <f t="shared" si="24"/>
        <v>0</v>
      </c>
      <c r="AD54" s="255"/>
      <c r="AE54" s="141">
        <v>47</v>
      </c>
    </row>
    <row r="55" spans="1:31">
      <c r="A55" s="213" t="s">
        <v>56</v>
      </c>
      <c r="B55" s="254">
        <f>HLOOKUP($B$7,$F$8:$AC$75,AE55,FALSE)</f>
        <v>10828388.73</v>
      </c>
      <c r="C55" s="187"/>
      <c r="D55" s="187"/>
      <c r="E55" s="214"/>
      <c r="F55" s="215">
        <f>F53+F54</f>
        <v>79022.3</v>
      </c>
      <c r="G55" s="215">
        <f t="shared" ref="G55:AC55" si="25">G53+G54</f>
        <v>221932.7</v>
      </c>
      <c r="H55" s="215">
        <f t="shared" si="25"/>
        <v>540964.96</v>
      </c>
      <c r="I55" s="215">
        <f t="shared" si="25"/>
        <v>880827.5</v>
      </c>
      <c r="J55" s="215">
        <f t="shared" si="25"/>
        <v>1123373.8</v>
      </c>
      <c r="K55" s="215">
        <f t="shared" si="25"/>
        <v>1476895.1</v>
      </c>
      <c r="L55" s="215">
        <f>L53+L54</f>
        <v>2050049.17</v>
      </c>
      <c r="M55" s="215">
        <f t="shared" si="25"/>
        <v>2561719.5</v>
      </c>
      <c r="N55" s="215">
        <f t="shared" si="25"/>
        <v>2718497.4716255143</v>
      </c>
      <c r="O55" s="215">
        <f t="shared" si="25"/>
        <v>3131545.26</v>
      </c>
      <c r="P55" s="215">
        <f t="shared" si="25"/>
        <v>3650949.67</v>
      </c>
      <c r="Q55" s="215">
        <f t="shared" si="25"/>
        <v>5707907.1200000001</v>
      </c>
      <c r="R55" s="215">
        <f t="shared" si="25"/>
        <v>5188090.0600000005</v>
      </c>
      <c r="S55" s="215">
        <f t="shared" si="25"/>
        <v>6777710.6299999999</v>
      </c>
      <c r="T55" s="215">
        <f t="shared" si="25"/>
        <v>7100844.4099999992</v>
      </c>
      <c r="U55" s="215">
        <f t="shared" si="25"/>
        <v>8019486.1300000008</v>
      </c>
      <c r="V55" s="215">
        <f t="shared" si="25"/>
        <v>8629721.6899999995</v>
      </c>
      <c r="W55" s="215">
        <f t="shared" si="25"/>
        <v>8867383.8000000007</v>
      </c>
      <c r="X55" s="215">
        <f t="shared" si="25"/>
        <v>9243797.6100000013</v>
      </c>
      <c r="Y55" s="215">
        <f t="shared" si="25"/>
        <v>10033605.310000001</v>
      </c>
      <c r="Z55" s="215">
        <f t="shared" si="25"/>
        <v>10524953.65</v>
      </c>
      <c r="AA55" s="215">
        <f t="shared" si="25"/>
        <v>10458127.49</v>
      </c>
      <c r="AB55" s="215">
        <f t="shared" si="25"/>
        <v>10828388.73</v>
      </c>
      <c r="AC55" s="215">
        <f t="shared" si="25"/>
        <v>2092990.98</v>
      </c>
      <c r="AD55" s="255"/>
      <c r="AE55" s="141">
        <v>48</v>
      </c>
    </row>
    <row r="56" spans="1:31">
      <c r="A56" s="182" t="s">
        <v>72</v>
      </c>
      <c r="B56" s="189">
        <f>IFERROR(HLOOKUP($B$7,$F$8:$AC$75,AE56,FALSE),"-  ")</f>
        <v>0.23282688317769018</v>
      </c>
      <c r="F56" s="189">
        <f>IFERROR(F53/F51,"-  ")</f>
        <v>5.9758786749790566E-4</v>
      </c>
      <c r="G56" s="189">
        <f t="shared" ref="G56:AC56" si="26">IFERROR(G53/G51,"-  ")</f>
        <v>1.7188994282534694E-3</v>
      </c>
      <c r="H56" s="189">
        <f t="shared" si="26"/>
        <v>2.6957375588090651E-3</v>
      </c>
      <c r="I56" s="189">
        <f t="shared" si="26"/>
        <v>3.5437005039116311E-3</v>
      </c>
      <c r="J56" s="189">
        <f t="shared" si="26"/>
        <v>4.2286127340279015E-3</v>
      </c>
      <c r="K56" s="189">
        <f t="shared" si="26"/>
        <v>2.0514105776834751E-2</v>
      </c>
      <c r="L56" s="189">
        <f t="shared" si="26"/>
        <v>2.8801988726146682E-2</v>
      </c>
      <c r="M56" s="189">
        <f t="shared" si="26"/>
        <v>4.5743307755638174E-2</v>
      </c>
      <c r="N56" s="189">
        <f t="shared" si="26"/>
        <v>5.3202362544001666E-2</v>
      </c>
      <c r="O56" s="189">
        <f t="shared" si="26"/>
        <v>6.0524822756573164E-2</v>
      </c>
      <c r="P56" s="189">
        <f t="shared" si="26"/>
        <v>7.0384570930909954E-2</v>
      </c>
      <c r="Q56" s="189">
        <f t="shared" si="26"/>
        <v>7.4760957622321128E-2</v>
      </c>
      <c r="R56" s="189">
        <f t="shared" si="26"/>
        <v>2.1820692937172186E-2</v>
      </c>
      <c r="S56" s="189">
        <f t="shared" si="26"/>
        <v>2.5285032837853789E-2</v>
      </c>
      <c r="T56" s="189">
        <f t="shared" si="26"/>
        <v>4.1805551893865193E-2</v>
      </c>
      <c r="U56" s="189">
        <f t="shared" si="26"/>
        <v>6.3209831099108937E-2</v>
      </c>
      <c r="V56" s="189">
        <f t="shared" si="26"/>
        <v>7.6993492277022249E-2</v>
      </c>
      <c r="W56" s="189">
        <f t="shared" si="26"/>
        <v>9.4819775308296717E-2</v>
      </c>
      <c r="X56" s="189">
        <f t="shared" si="26"/>
        <v>0.13131438183306185</v>
      </c>
      <c r="Y56" s="189">
        <f t="shared" si="26"/>
        <v>0.14878969990788113</v>
      </c>
      <c r="Z56" s="189">
        <f t="shared" si="26"/>
        <v>0.16725732865541729</v>
      </c>
      <c r="AA56" s="189">
        <f t="shared" si="26"/>
        <v>0.20499874019311257</v>
      </c>
      <c r="AB56" s="189">
        <f t="shared" si="26"/>
        <v>0.23282688317769018</v>
      </c>
      <c r="AC56" s="189">
        <f t="shared" si="26"/>
        <v>0.23282688317769018</v>
      </c>
      <c r="AD56" s="250"/>
      <c r="AE56" s="141">
        <v>49</v>
      </c>
    </row>
    <row r="57" spans="1:31">
      <c r="A57" s="182" t="s">
        <v>73</v>
      </c>
      <c r="B57" s="189">
        <f>IFERROR(HLOOKUP($B$7,$F$8:$AC$75,AE57,FALSE),"-  ")</f>
        <v>1.2045632408039937</v>
      </c>
      <c r="E57" s="256"/>
      <c r="F57" s="189">
        <f>IFERROR(F55/F51,"-  ")</f>
        <v>8.7905375543149197E-3</v>
      </c>
      <c r="G57" s="189">
        <f t="shared" ref="G57:AC57" si="27">IFERROR(G55/G51,"-  ")</f>
        <v>2.4688065696398444E-2</v>
      </c>
      <c r="H57" s="189">
        <f t="shared" si="27"/>
        <v>6.0177605517030858E-2</v>
      </c>
      <c r="I57" s="189">
        <f t="shared" si="27"/>
        <v>9.798433122831561E-2</v>
      </c>
      <c r="J57" s="189">
        <f t="shared" si="27"/>
        <v>0.12496547906645919</v>
      </c>
      <c r="K57" s="189">
        <f t="shared" si="27"/>
        <v>0.16429162198940916</v>
      </c>
      <c r="L57" s="189">
        <f t="shared" si="27"/>
        <v>0.22804998357523293</v>
      </c>
      <c r="M57" s="189">
        <f t="shared" si="27"/>
        <v>0.28496881852807165</v>
      </c>
      <c r="N57" s="189">
        <f t="shared" si="27"/>
        <v>0.30240899234310115</v>
      </c>
      <c r="O57" s="189">
        <f t="shared" si="27"/>
        <v>0.34835693482810393</v>
      </c>
      <c r="P57" s="189">
        <f t="shared" si="27"/>
        <v>0.40613611832417762</v>
      </c>
      <c r="Q57" s="189">
        <f t="shared" si="27"/>
        <v>0.63495458743799549</v>
      </c>
      <c r="R57" s="189">
        <f t="shared" si="27"/>
        <v>0.5771295002499035</v>
      </c>
      <c r="S57" s="189">
        <f t="shared" si="27"/>
        <v>0.75396084175345979</v>
      </c>
      <c r="T57" s="189">
        <f t="shared" si="27"/>
        <v>0.78990663968844443</v>
      </c>
      <c r="U57" s="189">
        <f t="shared" si="27"/>
        <v>0.89209747111983106</v>
      </c>
      <c r="V57" s="189">
        <f t="shared" si="27"/>
        <v>0.95998082312500399</v>
      </c>
      <c r="W57" s="189">
        <f t="shared" si="27"/>
        <v>0.98641864767823439</v>
      </c>
      <c r="X57" s="189">
        <f t="shared" si="27"/>
        <v>1.0282913814858781</v>
      </c>
      <c r="Y57" s="189">
        <f t="shared" si="27"/>
        <v>1.1161505585477591</v>
      </c>
      <c r="Z57" s="189">
        <f t="shared" si="27"/>
        <v>1.1708087504128439</v>
      </c>
      <c r="AA57" s="189">
        <f t="shared" si="27"/>
        <v>1.1633749264278339</v>
      </c>
      <c r="AB57" s="189">
        <f t="shared" si="27"/>
        <v>1.2045632408039937</v>
      </c>
      <c r="AC57" s="189">
        <f t="shared" si="27"/>
        <v>0.23282688317769018</v>
      </c>
      <c r="AD57" s="250"/>
      <c r="AE57" s="141">
        <v>50</v>
      </c>
    </row>
    <row r="58" spans="1:31">
      <c r="A58" s="182" t="s">
        <v>74</v>
      </c>
      <c r="B58" s="189">
        <f>IFERROR(HLOOKUP($B$7,$F$8:$AC$75,AE58,FALSE),"-  ")</f>
        <v>0.25399296346657108</v>
      </c>
      <c r="F58" s="189">
        <f>IFERROR(F53/F52,"-  ")</f>
        <v>7.171054409974867E-3</v>
      </c>
      <c r="G58" s="189">
        <f t="shared" ref="G58:AC58" si="28">IFERROR(G53/G52,"-  ")</f>
        <v>1.0313396569520817E-2</v>
      </c>
      <c r="H58" s="189">
        <f t="shared" si="28"/>
        <v>1.0782950235236261E-2</v>
      </c>
      <c r="I58" s="189">
        <f t="shared" si="28"/>
        <v>1.0631101511734893E-2</v>
      </c>
      <c r="J58" s="189">
        <f t="shared" si="28"/>
        <v>1.0148670561666963E-2</v>
      </c>
      <c r="K58" s="189">
        <f t="shared" si="28"/>
        <v>4.1028211553669501E-2</v>
      </c>
      <c r="L58" s="189">
        <f t="shared" si="28"/>
        <v>4.9374837816251453E-2</v>
      </c>
      <c r="M58" s="189">
        <f t="shared" si="28"/>
        <v>6.8614961633457261E-2</v>
      </c>
      <c r="N58" s="189">
        <f t="shared" si="28"/>
        <v>7.0936483392002231E-2</v>
      </c>
      <c r="O58" s="189">
        <f t="shared" si="28"/>
        <v>7.26297873078878E-2</v>
      </c>
      <c r="P58" s="189">
        <f t="shared" si="28"/>
        <v>7.678316828826541E-2</v>
      </c>
      <c r="Q58" s="189">
        <f t="shared" si="28"/>
        <v>7.4760957622321128E-2</v>
      </c>
      <c r="R58" s="189">
        <f t="shared" si="28"/>
        <v>0.26184831524606622</v>
      </c>
      <c r="S58" s="189">
        <f t="shared" si="28"/>
        <v>0.15171019702712274</v>
      </c>
      <c r="T58" s="189">
        <f t="shared" si="28"/>
        <v>0.16722220757546077</v>
      </c>
      <c r="U58" s="189">
        <f t="shared" si="28"/>
        <v>0.18962949329732678</v>
      </c>
      <c r="V58" s="189">
        <f t="shared" si="28"/>
        <v>0.1847843814648534</v>
      </c>
      <c r="W58" s="189">
        <f t="shared" si="28"/>
        <v>0.18963955061659343</v>
      </c>
      <c r="X58" s="189">
        <f t="shared" si="28"/>
        <v>0.22511036885667748</v>
      </c>
      <c r="Y58" s="189">
        <f t="shared" si="28"/>
        <v>0.22318454986182171</v>
      </c>
      <c r="Z58" s="189">
        <f t="shared" si="28"/>
        <v>0.22300977154055637</v>
      </c>
      <c r="AA58" s="189">
        <f t="shared" si="28"/>
        <v>0.24599848823173506</v>
      </c>
      <c r="AB58" s="189">
        <f t="shared" si="28"/>
        <v>0.25399296346657108</v>
      </c>
      <c r="AC58" s="189">
        <f t="shared" si="28"/>
        <v>0.23282688317769018</v>
      </c>
      <c r="AD58" s="25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35957892</v>
      </c>
      <c r="F60" s="217">
        <f>SUM($F$4:$I$4)</f>
        <v>35957892</v>
      </c>
      <c r="G60" s="217">
        <f t="shared" ref="G60:AC60" si="29">SUM($F$4:$I$4)</f>
        <v>35957892</v>
      </c>
      <c r="H60" s="217">
        <f t="shared" si="29"/>
        <v>35957892</v>
      </c>
      <c r="I60" s="217">
        <f t="shared" si="29"/>
        <v>35957892</v>
      </c>
      <c r="J60" s="217">
        <f t="shared" si="29"/>
        <v>35957892</v>
      </c>
      <c r="K60" s="217">
        <f t="shared" si="29"/>
        <v>35957892</v>
      </c>
      <c r="L60" s="217">
        <f t="shared" si="29"/>
        <v>35957892</v>
      </c>
      <c r="M60" s="217">
        <f t="shared" si="29"/>
        <v>35957892</v>
      </c>
      <c r="N60" s="217">
        <f t="shared" si="29"/>
        <v>35957892</v>
      </c>
      <c r="O60" s="217">
        <f t="shared" si="29"/>
        <v>35957892</v>
      </c>
      <c r="P60" s="217">
        <f t="shared" si="29"/>
        <v>35957892</v>
      </c>
      <c r="Q60" s="217">
        <f t="shared" si="29"/>
        <v>35957892</v>
      </c>
      <c r="R60" s="217">
        <f t="shared" si="29"/>
        <v>35957892</v>
      </c>
      <c r="S60" s="217">
        <f t="shared" si="29"/>
        <v>35957892</v>
      </c>
      <c r="T60" s="217">
        <f t="shared" si="29"/>
        <v>35957892</v>
      </c>
      <c r="U60" s="217">
        <f t="shared" si="29"/>
        <v>35957892</v>
      </c>
      <c r="V60" s="217">
        <f t="shared" si="29"/>
        <v>35957892</v>
      </c>
      <c r="W60" s="217">
        <f t="shared" si="29"/>
        <v>35957892</v>
      </c>
      <c r="X60" s="217">
        <f t="shared" si="29"/>
        <v>35957892</v>
      </c>
      <c r="Y60" s="217">
        <f t="shared" si="29"/>
        <v>35957892</v>
      </c>
      <c r="Z60" s="217">
        <f t="shared" si="29"/>
        <v>35957892</v>
      </c>
      <c r="AA60" s="217">
        <f t="shared" si="29"/>
        <v>35957892</v>
      </c>
      <c r="AB60" s="217">
        <f t="shared" si="29"/>
        <v>35957892</v>
      </c>
      <c r="AC60" s="217">
        <f t="shared" si="29"/>
        <v>35957892</v>
      </c>
      <c r="AD60" s="250"/>
      <c r="AE60" s="141">
        <v>53</v>
      </c>
    </row>
    <row r="61" spans="1:31">
      <c r="A61" s="182" t="s">
        <v>58</v>
      </c>
      <c r="B61" s="200">
        <f>HLOOKUP($B$7,$F$8:$AC$75,AE61,FALSE)</f>
        <v>2765052.59</v>
      </c>
      <c r="F61" s="218">
        <f>F53</f>
        <v>5372</v>
      </c>
      <c r="G61" s="218">
        <f t="shared" ref="G61:Q61" si="30">G53</f>
        <v>15452</v>
      </c>
      <c r="H61" s="218">
        <f t="shared" si="30"/>
        <v>24233.260000000002</v>
      </c>
      <c r="I61" s="218">
        <f t="shared" si="30"/>
        <v>31856</v>
      </c>
      <c r="J61" s="218">
        <f t="shared" si="30"/>
        <v>38013</v>
      </c>
      <c r="K61" s="218">
        <f t="shared" si="30"/>
        <v>184411</v>
      </c>
      <c r="L61" s="218">
        <f t="shared" si="30"/>
        <v>258914.69999999998</v>
      </c>
      <c r="M61" s="218">
        <f t="shared" si="30"/>
        <v>411208.23</v>
      </c>
      <c r="N61" s="218">
        <f t="shared" si="30"/>
        <v>478261.20162551431</v>
      </c>
      <c r="O61" s="218">
        <f t="shared" si="30"/>
        <v>544086.26</v>
      </c>
      <c r="P61" s="218">
        <f t="shared" si="30"/>
        <v>632720.19999999995</v>
      </c>
      <c r="Q61" s="218">
        <f t="shared" si="30"/>
        <v>672061.61</v>
      </c>
      <c r="R61" s="218">
        <f>R53+Q61</f>
        <v>868218.14</v>
      </c>
      <c r="S61" s="218">
        <f>S40+R61</f>
        <v>899360.73</v>
      </c>
      <c r="T61" s="218">
        <f t="shared" ref="T61:AC61" si="31">T40+S61</f>
        <v>1047871.49</v>
      </c>
      <c r="U61" s="218">
        <f t="shared" si="31"/>
        <v>1240284.68</v>
      </c>
      <c r="V61" s="218">
        <f t="shared" si="31"/>
        <v>1364192.5299999998</v>
      </c>
      <c r="W61" s="218">
        <f t="shared" si="31"/>
        <v>1524441.42</v>
      </c>
      <c r="X61" s="218">
        <f t="shared" si="31"/>
        <v>1852508.7</v>
      </c>
      <c r="Y61" s="218">
        <f t="shared" si="31"/>
        <v>2009602.5999999999</v>
      </c>
      <c r="Z61" s="218">
        <f t="shared" si="31"/>
        <v>2175616.8499999996</v>
      </c>
      <c r="AA61" s="218">
        <f t="shared" si="31"/>
        <v>2514892.25</v>
      </c>
      <c r="AB61" s="218">
        <f t="shared" si="31"/>
        <v>2765052.59</v>
      </c>
      <c r="AC61" s="218">
        <f t="shared" si="31"/>
        <v>2765052.59</v>
      </c>
      <c r="AD61" s="250"/>
      <c r="AE61" s="141">
        <v>54</v>
      </c>
    </row>
    <row r="62" spans="1:31">
      <c r="A62" s="213" t="s">
        <v>57</v>
      </c>
      <c r="B62" s="254">
        <f>HLOOKUP($B$7,$F$8:$AC$75,AE62,FALSE)</f>
        <v>11500450.34</v>
      </c>
      <c r="F62" s="203">
        <f>F61+F54</f>
        <v>79022.3</v>
      </c>
      <c r="G62" s="203">
        <f>G61+G54</f>
        <v>221932.7</v>
      </c>
      <c r="H62" s="203">
        <f t="shared" ref="H62:AC62" si="32">H61+H54</f>
        <v>540964.96</v>
      </c>
      <c r="I62" s="203">
        <f t="shared" si="32"/>
        <v>880827.5</v>
      </c>
      <c r="J62" s="203">
        <f t="shared" si="32"/>
        <v>1123373.8</v>
      </c>
      <c r="K62" s="203">
        <f t="shared" si="32"/>
        <v>1476895.1</v>
      </c>
      <c r="L62" s="203">
        <f t="shared" si="32"/>
        <v>2050049.17</v>
      </c>
      <c r="M62" s="203">
        <f t="shared" si="32"/>
        <v>2561719.5</v>
      </c>
      <c r="N62" s="203">
        <f t="shared" si="32"/>
        <v>2718497.4716255143</v>
      </c>
      <c r="O62" s="203">
        <f t="shared" si="32"/>
        <v>3131545.26</v>
      </c>
      <c r="P62" s="203">
        <f t="shared" si="32"/>
        <v>3650949.67</v>
      </c>
      <c r="Q62" s="203">
        <f t="shared" si="32"/>
        <v>5707907.1200000001</v>
      </c>
      <c r="R62" s="203">
        <f t="shared" si="32"/>
        <v>5860151.6699999999</v>
      </c>
      <c r="S62" s="203">
        <f t="shared" si="32"/>
        <v>7449772.2400000002</v>
      </c>
      <c r="T62" s="203">
        <f t="shared" si="32"/>
        <v>7772906.0199999996</v>
      </c>
      <c r="U62" s="203">
        <f t="shared" si="32"/>
        <v>8691547.7400000002</v>
      </c>
      <c r="V62" s="203">
        <f t="shared" si="32"/>
        <v>9301783.2999999989</v>
      </c>
      <c r="W62" s="203">
        <f t="shared" si="32"/>
        <v>9539445.4100000001</v>
      </c>
      <c r="X62" s="203">
        <f t="shared" si="32"/>
        <v>9915859.2200000007</v>
      </c>
      <c r="Y62" s="203">
        <f t="shared" si="32"/>
        <v>10705666.92</v>
      </c>
      <c r="Z62" s="203">
        <f t="shared" si="32"/>
        <v>11197015.26</v>
      </c>
      <c r="AA62" s="203">
        <f t="shared" si="32"/>
        <v>11130189.1</v>
      </c>
      <c r="AB62" s="203">
        <f t="shared" si="32"/>
        <v>11500450.34</v>
      </c>
      <c r="AC62" s="203">
        <f t="shared" si="32"/>
        <v>2765052.59</v>
      </c>
      <c r="AD62" s="250"/>
      <c r="AE62" s="141">
        <v>55</v>
      </c>
    </row>
    <row r="63" spans="1:31">
      <c r="A63" s="182" t="s">
        <v>53</v>
      </c>
      <c r="B63" s="189">
        <f>IFERROR(HLOOKUP($B$7,$F$8:$AC$75,AE63,FALSE),"-  ")</f>
        <v>7.689696020000282E-2</v>
      </c>
      <c r="F63" s="189">
        <f>IFERROR(F61/F60,"-  ")</f>
        <v>1.4939696687447641E-4</v>
      </c>
      <c r="G63" s="189">
        <f t="shared" ref="G63:AC63" si="33">IFERROR(G61/G60,"-  ")</f>
        <v>4.2972485706336736E-4</v>
      </c>
      <c r="H63" s="189">
        <f t="shared" si="33"/>
        <v>6.7393438970226628E-4</v>
      </c>
      <c r="I63" s="189">
        <f t="shared" si="33"/>
        <v>8.8592512597790777E-4</v>
      </c>
      <c r="J63" s="189">
        <f t="shared" si="33"/>
        <v>1.0571531835069754E-3</v>
      </c>
      <c r="K63" s="189">
        <f t="shared" si="33"/>
        <v>5.1285264442086876E-3</v>
      </c>
      <c r="L63" s="189">
        <f t="shared" si="33"/>
        <v>7.2004971815366704E-3</v>
      </c>
      <c r="M63" s="189">
        <f t="shared" si="33"/>
        <v>1.1435826938909543E-2</v>
      </c>
      <c r="N63" s="189">
        <f t="shared" si="33"/>
        <v>1.3300590636000417E-2</v>
      </c>
      <c r="O63" s="189">
        <f t="shared" si="33"/>
        <v>1.5131205689143291E-2</v>
      </c>
      <c r="P63" s="189">
        <f t="shared" si="33"/>
        <v>1.7596142732727488E-2</v>
      </c>
      <c r="Q63" s="189">
        <f t="shared" si="33"/>
        <v>1.8690239405580282E-2</v>
      </c>
      <c r="R63" s="189">
        <f t="shared" si="33"/>
        <v>2.4145412639873329E-2</v>
      </c>
      <c r="S63" s="189">
        <f t="shared" si="33"/>
        <v>2.5011497615043728E-2</v>
      </c>
      <c r="T63" s="189">
        <f t="shared" si="33"/>
        <v>2.9141627379046579E-2</v>
      </c>
      <c r="U63" s="189">
        <f t="shared" si="33"/>
        <v>3.4492697180357509E-2</v>
      </c>
      <c r="V63" s="189">
        <f t="shared" si="33"/>
        <v>3.7938612474835841E-2</v>
      </c>
      <c r="W63" s="189">
        <f t="shared" si="33"/>
        <v>4.2395183232654461E-2</v>
      </c>
      <c r="X63" s="189">
        <f t="shared" si="33"/>
        <v>5.1518834863845744E-2</v>
      </c>
      <c r="Y63" s="189">
        <f t="shared" si="33"/>
        <v>5.5887664382550564E-2</v>
      </c>
      <c r="Z63" s="189">
        <f t="shared" si="33"/>
        <v>6.0504571569434597E-2</v>
      </c>
      <c r="AA63" s="189">
        <f t="shared" si="33"/>
        <v>6.9939924453858424E-2</v>
      </c>
      <c r="AB63" s="189">
        <f t="shared" si="33"/>
        <v>7.689696020000282E-2</v>
      </c>
      <c r="AC63" s="189">
        <f t="shared" si="33"/>
        <v>7.689696020000282E-2</v>
      </c>
      <c r="AD63" s="250"/>
      <c r="AE63" s="141">
        <v>56</v>
      </c>
    </row>
    <row r="64" spans="1:31">
      <c r="A64" s="182" t="s">
        <v>54</v>
      </c>
      <c r="B64" s="189">
        <f>IFERROR(HLOOKUP($B$7,$F$8:$AC$75,AE64,FALSE),"-  ")</f>
        <v>0.31983104960657871</v>
      </c>
      <c r="F64" s="189">
        <f>IFERROR(F62/F60,"-  ")</f>
        <v>2.1976343885787299E-3</v>
      </c>
      <c r="G64" s="189">
        <f t="shared" ref="G64:AC64" si="34">IFERROR(G62/G60,"-  ")</f>
        <v>6.1720164240996111E-3</v>
      </c>
      <c r="H64" s="189">
        <f t="shared" si="34"/>
        <v>1.5044401379257714E-2</v>
      </c>
      <c r="I64" s="189">
        <f t="shared" si="34"/>
        <v>2.4496082807078903E-2</v>
      </c>
      <c r="J64" s="189">
        <f t="shared" si="34"/>
        <v>3.1241369766614797E-2</v>
      </c>
      <c r="K64" s="189">
        <f t="shared" si="34"/>
        <v>4.1072905497352291E-2</v>
      </c>
      <c r="L64" s="189">
        <f t="shared" si="34"/>
        <v>5.7012495893808232E-2</v>
      </c>
      <c r="M64" s="189">
        <f t="shared" si="34"/>
        <v>7.1242204632017914E-2</v>
      </c>
      <c r="N64" s="189">
        <f t="shared" si="34"/>
        <v>7.5602248085775287E-2</v>
      </c>
      <c r="O64" s="189">
        <f t="shared" si="34"/>
        <v>8.7089233707025981E-2</v>
      </c>
      <c r="P64" s="189">
        <f t="shared" si="34"/>
        <v>0.1015340295810444</v>
      </c>
      <c r="Q64" s="189">
        <f t="shared" si="34"/>
        <v>0.15873864685949887</v>
      </c>
      <c r="R64" s="189">
        <f t="shared" si="34"/>
        <v>0.16297261446805614</v>
      </c>
      <c r="S64" s="189">
        <f t="shared" si="34"/>
        <v>0.20718044984394526</v>
      </c>
      <c r="T64" s="189">
        <f t="shared" si="34"/>
        <v>0.2161668993276914</v>
      </c>
      <c r="U64" s="189">
        <f t="shared" si="34"/>
        <v>0.24171460718553803</v>
      </c>
      <c r="V64" s="189">
        <f t="shared" si="34"/>
        <v>0.25868544518683129</v>
      </c>
      <c r="W64" s="189">
        <f t="shared" si="34"/>
        <v>0.26529490132513889</v>
      </c>
      <c r="X64" s="189">
        <f t="shared" si="34"/>
        <v>0.27576308477704981</v>
      </c>
      <c r="Y64" s="189">
        <f t="shared" si="34"/>
        <v>0.29772787904252007</v>
      </c>
      <c r="Z64" s="189">
        <f t="shared" si="34"/>
        <v>0.31139242700879127</v>
      </c>
      <c r="AA64" s="189">
        <f t="shared" si="34"/>
        <v>0.30953397101253877</v>
      </c>
      <c r="AB64" s="189">
        <f t="shared" si="34"/>
        <v>0.31983104960657871</v>
      </c>
      <c r="AC64" s="189">
        <f t="shared" si="34"/>
        <v>7.689696020000282E-2</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0.9</v>
      </c>
      <c r="E69" s="175" t="s">
        <v>31</v>
      </c>
      <c r="F69" s="257">
        <v>0.9</v>
      </c>
      <c r="G69" s="257">
        <v>0.9</v>
      </c>
      <c r="H69" s="257">
        <v>0.9</v>
      </c>
      <c r="I69" s="257">
        <v>0.9</v>
      </c>
      <c r="J69" s="257">
        <v>0.9</v>
      </c>
      <c r="K69" s="257">
        <v>0.9</v>
      </c>
      <c r="L69" s="257">
        <v>0.9</v>
      </c>
      <c r="M69" s="257">
        <v>0.9</v>
      </c>
      <c r="N69" s="257">
        <v>0.9</v>
      </c>
      <c r="O69" s="257">
        <v>0.9</v>
      </c>
      <c r="P69" s="257">
        <v>0.9</v>
      </c>
      <c r="Q69" s="257">
        <v>0.9</v>
      </c>
      <c r="R69" s="257">
        <v>0.9</v>
      </c>
      <c r="S69" s="257">
        <v>0.9</v>
      </c>
      <c r="T69" s="257">
        <v>0.9</v>
      </c>
      <c r="U69" s="257">
        <v>0.9</v>
      </c>
      <c r="V69" s="257">
        <v>0.9</v>
      </c>
      <c r="W69" s="257">
        <v>0.9</v>
      </c>
      <c r="X69" s="257">
        <v>0.9</v>
      </c>
      <c r="Y69" s="257">
        <v>0.9</v>
      </c>
      <c r="Z69" s="257">
        <v>0.9</v>
      </c>
      <c r="AA69" s="257">
        <v>0.9</v>
      </c>
      <c r="AB69" s="257">
        <v>0.9</v>
      </c>
      <c r="AC69" s="257">
        <v>0.9</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207</v>
      </c>
      <c r="E71" s="175" t="s">
        <v>111</v>
      </c>
      <c r="F71" s="176">
        <v>7</v>
      </c>
      <c r="G71" s="176">
        <v>14</v>
      </c>
      <c r="H71" s="176">
        <v>22</v>
      </c>
      <c r="I71" s="176">
        <v>28</v>
      </c>
      <c r="J71" s="176">
        <v>45</v>
      </c>
      <c r="K71" s="176">
        <v>53</v>
      </c>
      <c r="L71" s="176">
        <v>71</v>
      </c>
      <c r="M71" s="176">
        <v>75</v>
      </c>
      <c r="N71" s="176">
        <v>80</v>
      </c>
      <c r="O71" s="176">
        <v>84</v>
      </c>
      <c r="P71" s="176">
        <v>91</v>
      </c>
      <c r="Q71" s="176">
        <v>95</v>
      </c>
      <c r="R71" s="235">
        <v>102</v>
      </c>
      <c r="S71" s="235">
        <v>108</v>
      </c>
      <c r="T71" s="235">
        <v>118</v>
      </c>
      <c r="U71" s="235">
        <v>135</v>
      </c>
      <c r="V71" s="235">
        <v>148</v>
      </c>
      <c r="W71" s="235">
        <v>152</v>
      </c>
      <c r="X71" s="235">
        <v>162</v>
      </c>
      <c r="Y71" s="235">
        <v>173</v>
      </c>
      <c r="Z71" s="235">
        <v>175</v>
      </c>
      <c r="AA71" s="235">
        <v>179</v>
      </c>
      <c r="AB71" s="235">
        <v>207</v>
      </c>
      <c r="AC71" s="235"/>
      <c r="AD71" s="249"/>
      <c r="AE71" s="141">
        <v>64</v>
      </c>
    </row>
    <row r="72" spans="1:31">
      <c r="A72" s="173" t="s">
        <v>32</v>
      </c>
      <c r="B72" s="174">
        <f>HLOOKUP($B$7,$F$8:$AC$75,AE72,FALSE)</f>
        <v>182</v>
      </c>
      <c r="E72" s="175" t="s">
        <v>111</v>
      </c>
      <c r="F72" s="176">
        <v>7</v>
      </c>
      <c r="G72" s="176">
        <v>14</v>
      </c>
      <c r="H72" s="176">
        <v>8</v>
      </c>
      <c r="I72" s="176">
        <v>14</v>
      </c>
      <c r="J72" s="176">
        <v>19</v>
      </c>
      <c r="K72" s="176">
        <v>31</v>
      </c>
      <c r="L72" s="176">
        <v>33</v>
      </c>
      <c r="M72" s="176">
        <v>62</v>
      </c>
      <c r="N72" s="176">
        <v>69</v>
      </c>
      <c r="O72" s="176">
        <v>75</v>
      </c>
      <c r="P72" s="176">
        <v>86</v>
      </c>
      <c r="Q72" s="176">
        <v>86</v>
      </c>
      <c r="R72" s="235">
        <v>89</v>
      </c>
      <c r="S72" s="235">
        <v>96</v>
      </c>
      <c r="T72" s="235">
        <v>103</v>
      </c>
      <c r="U72" s="235">
        <v>113</v>
      </c>
      <c r="V72" s="235">
        <v>128</v>
      </c>
      <c r="W72" s="235">
        <v>137</v>
      </c>
      <c r="X72" s="235">
        <v>162</v>
      </c>
      <c r="Y72" s="235">
        <v>164</v>
      </c>
      <c r="Z72" s="235">
        <v>164</v>
      </c>
      <c r="AA72" s="235">
        <v>167</v>
      </c>
      <c r="AB72" s="235">
        <v>182</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c r="A74" s="173" t="s">
        <v>109</v>
      </c>
      <c r="B74" s="174">
        <f>HLOOKUP($B$7,$F$8:$AC$75,AE75,FALSE)</f>
        <v>0</v>
      </c>
      <c r="C74" s="258"/>
      <c r="D74" s="259"/>
      <c r="E74" s="260" t="s">
        <v>28</v>
      </c>
      <c r="F74" s="223"/>
      <c r="G74" s="223"/>
      <c r="H74" s="224"/>
      <c r="I74" s="223">
        <f>H74</f>
        <v>0</v>
      </c>
      <c r="J74" s="223">
        <f>H74</f>
        <v>0</v>
      </c>
      <c r="K74" s="224"/>
      <c r="L74" s="223">
        <f>K74</f>
        <v>0</v>
      </c>
      <c r="M74" s="223">
        <f>K74</f>
        <v>0</v>
      </c>
      <c r="N74" s="224"/>
      <c r="O74" s="223">
        <f>N74</f>
        <v>0</v>
      </c>
      <c r="P74" s="223">
        <f>N74</f>
        <v>0</v>
      </c>
      <c r="Q74" s="238"/>
      <c r="R74" s="223">
        <f>Q74</f>
        <v>0</v>
      </c>
      <c r="S74" s="223">
        <f>Q74</f>
        <v>0</v>
      </c>
      <c r="T74" s="238"/>
      <c r="U74" s="223">
        <f>T74</f>
        <v>0</v>
      </c>
      <c r="V74" s="223">
        <f>T74</f>
        <v>0</v>
      </c>
      <c r="W74" s="238"/>
      <c r="X74" s="223">
        <f>W74</f>
        <v>0</v>
      </c>
      <c r="Y74" s="223">
        <f>W74</f>
        <v>0</v>
      </c>
      <c r="Z74" s="238"/>
      <c r="AA74" s="223">
        <f>Z74</f>
        <v>0</v>
      </c>
      <c r="AB74" s="223">
        <f>Z74</f>
        <v>0</v>
      </c>
      <c r="AC74" s="224"/>
      <c r="AD74" s="245"/>
      <c r="AE74" s="141">
        <v>67</v>
      </c>
    </row>
    <row r="75" spans="1:31" s="141" customFormat="1" ht="15" customHeight="1">
      <c r="A75" s="173" t="s">
        <v>110</v>
      </c>
      <c r="B75" s="174">
        <f>HLOOKUP($B$7,$F$8:$AC$75,AE75,FALSE)</f>
        <v>0</v>
      </c>
      <c r="C75" s="222"/>
      <c r="D75" s="222"/>
      <c r="E75" s="260" t="s">
        <v>28</v>
      </c>
      <c r="F75" s="223"/>
      <c r="G75" s="223"/>
      <c r="H75" s="224"/>
      <c r="I75" s="223">
        <f>H75</f>
        <v>0</v>
      </c>
      <c r="J75" s="223">
        <f>H75</f>
        <v>0</v>
      </c>
      <c r="K75" s="224"/>
      <c r="L75" s="223">
        <f>K75</f>
        <v>0</v>
      </c>
      <c r="M75" s="223">
        <f>K75</f>
        <v>0</v>
      </c>
      <c r="N75" s="224"/>
      <c r="O75" s="223">
        <f>N75</f>
        <v>0</v>
      </c>
      <c r="P75" s="223">
        <f>N75</f>
        <v>0</v>
      </c>
      <c r="Q75" s="238"/>
      <c r="R75" s="223">
        <f>Q75</f>
        <v>0</v>
      </c>
      <c r="S75" s="223">
        <f>Q75</f>
        <v>0</v>
      </c>
      <c r="T75" s="238"/>
      <c r="U75" s="223">
        <f>T75</f>
        <v>0</v>
      </c>
      <c r="V75" s="223">
        <f>T75</f>
        <v>0</v>
      </c>
      <c r="W75" s="238"/>
      <c r="X75" s="223">
        <f>W75</f>
        <v>0</v>
      </c>
      <c r="Y75" s="223">
        <f>W75</f>
        <v>0</v>
      </c>
      <c r="Z75" s="238"/>
      <c r="AA75" s="223">
        <f>Z75</f>
        <v>0</v>
      </c>
      <c r="AB75" s="223">
        <f>Z75</f>
        <v>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39"/>
      <c r="R76" s="222"/>
      <c r="S76" s="222"/>
      <c r="T76" s="222"/>
      <c r="U76" s="222"/>
      <c r="V76" s="222"/>
      <c r="W76" s="222"/>
      <c r="X76" s="222"/>
      <c r="Y76" s="222"/>
      <c r="Z76" s="222"/>
      <c r="AA76" s="222"/>
      <c r="AB76" s="222"/>
      <c r="AC76" s="222"/>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0" s="141" customFormat="1">
      <c r="A81" s="228">
        <f>VLOOKUP(B7,E88:T111,6,FALSE)</f>
        <v>0</v>
      </c>
      <c r="B81" s="230"/>
      <c r="C81" s="222"/>
    </row>
    <row r="82" spans="1:30" s="141" customFormat="1">
      <c r="A82" s="167" t="s">
        <v>37</v>
      </c>
      <c r="B82" s="160"/>
      <c r="C82" s="222"/>
    </row>
    <row r="83" spans="1:30" s="141" customFormat="1">
      <c r="A83" s="228">
        <f>VLOOKUP(B7,E88:T111,10,FALSE)</f>
        <v>0</v>
      </c>
      <c r="B83" s="261"/>
      <c r="C83" s="222"/>
    </row>
    <row r="84" spans="1:30">
      <c r="A84" s="167" t="s">
        <v>49</v>
      </c>
    </row>
    <row r="85" spans="1:30">
      <c r="A85" s="228">
        <f>VLOOKUP(B7,E88:T111,14,FALSE)</f>
        <v>0</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0">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0">
      <c r="A87" s="229"/>
      <c r="D87" s="222"/>
      <c r="E87" s="139"/>
      <c r="F87" s="326" t="s">
        <v>26</v>
      </c>
      <c r="G87" s="326"/>
      <c r="H87" s="326"/>
      <c r="I87" s="326"/>
      <c r="J87" s="326" t="s">
        <v>100</v>
      </c>
      <c r="K87" s="326"/>
      <c r="L87" s="326"/>
      <c r="M87" s="326"/>
      <c r="N87" s="326" t="s">
        <v>34</v>
      </c>
      <c r="O87" s="326"/>
      <c r="P87" s="326"/>
      <c r="Q87" s="326"/>
      <c r="R87" s="326" t="s">
        <v>49</v>
      </c>
      <c r="S87" s="326"/>
      <c r="T87" s="326"/>
      <c r="U87" s="233"/>
      <c r="V87" s="233"/>
      <c r="W87" s="233"/>
      <c r="X87" s="233"/>
      <c r="Y87" s="233"/>
      <c r="Z87" s="233"/>
      <c r="AA87" s="233"/>
      <c r="AB87" s="233"/>
      <c r="AC87" s="233"/>
    </row>
    <row r="88" spans="1:30">
      <c r="D88" s="222"/>
      <c r="E88" s="162">
        <v>40909</v>
      </c>
      <c r="F88" s="327"/>
      <c r="G88" s="327"/>
      <c r="H88" s="327"/>
      <c r="I88" s="327"/>
      <c r="J88" s="327"/>
      <c r="K88" s="327"/>
      <c r="L88" s="327"/>
      <c r="M88" s="327"/>
      <c r="N88" s="327" t="s">
        <v>176</v>
      </c>
      <c r="O88" s="327"/>
      <c r="P88" s="327"/>
      <c r="Q88" s="327"/>
      <c r="R88" s="328"/>
      <c r="S88" s="328"/>
      <c r="T88" s="328"/>
    </row>
    <row r="89" spans="1:30">
      <c r="D89" s="222"/>
      <c r="E89" s="162">
        <v>40940</v>
      </c>
      <c r="F89" s="327"/>
      <c r="G89" s="327"/>
      <c r="H89" s="327"/>
      <c r="I89" s="327"/>
      <c r="J89" s="327"/>
      <c r="K89" s="327"/>
      <c r="L89" s="327"/>
      <c r="M89" s="327"/>
      <c r="N89" s="327"/>
      <c r="O89" s="327"/>
      <c r="P89" s="327"/>
      <c r="Q89" s="327"/>
      <c r="R89" s="328"/>
      <c r="S89" s="328"/>
      <c r="T89" s="328"/>
    </row>
    <row r="90" spans="1:30">
      <c r="D90" s="222"/>
      <c r="E90" s="162">
        <v>40969</v>
      </c>
      <c r="F90" s="327"/>
      <c r="G90" s="327"/>
      <c r="H90" s="327"/>
      <c r="I90" s="327"/>
      <c r="J90" s="327"/>
      <c r="K90" s="327"/>
      <c r="L90" s="327"/>
      <c r="M90" s="327"/>
      <c r="N90" s="327"/>
      <c r="O90" s="327"/>
      <c r="P90" s="327"/>
      <c r="Q90" s="327"/>
      <c r="R90" s="328"/>
      <c r="S90" s="328"/>
      <c r="T90" s="328"/>
    </row>
    <row r="91" spans="1:30">
      <c r="D91" s="222"/>
      <c r="E91" s="162">
        <v>41000</v>
      </c>
      <c r="F91" s="327"/>
      <c r="G91" s="327"/>
      <c r="H91" s="327"/>
      <c r="I91" s="327"/>
      <c r="J91" s="327"/>
      <c r="K91" s="327"/>
      <c r="L91" s="327"/>
      <c r="M91" s="327"/>
      <c r="N91" s="327"/>
      <c r="O91" s="327"/>
      <c r="P91" s="327"/>
      <c r="Q91" s="327"/>
      <c r="R91" s="328"/>
      <c r="S91" s="328"/>
      <c r="T91" s="328"/>
    </row>
    <row r="92" spans="1:30">
      <c r="D92" s="222"/>
      <c r="E92" s="162">
        <v>41030</v>
      </c>
      <c r="F92" s="327"/>
      <c r="G92" s="327"/>
      <c r="H92" s="327"/>
      <c r="I92" s="327"/>
      <c r="J92" s="327"/>
      <c r="K92" s="327"/>
      <c r="L92" s="327"/>
      <c r="M92" s="327"/>
      <c r="N92" s="327"/>
      <c r="O92" s="327"/>
      <c r="P92" s="327"/>
      <c r="Q92" s="327"/>
      <c r="R92" s="328" t="s">
        <v>179</v>
      </c>
      <c r="S92" s="328"/>
      <c r="T92" s="328"/>
    </row>
    <row r="93" spans="1:30">
      <c r="D93" s="222"/>
      <c r="E93" s="162">
        <v>41061</v>
      </c>
      <c r="F93" s="327"/>
      <c r="G93" s="327"/>
      <c r="H93" s="327"/>
      <c r="I93" s="327"/>
      <c r="J93" s="327"/>
      <c r="K93" s="327"/>
      <c r="L93" s="327"/>
      <c r="M93" s="327"/>
      <c r="N93" s="327"/>
      <c r="O93" s="327"/>
      <c r="P93" s="327"/>
      <c r="Q93" s="327"/>
      <c r="R93" s="328"/>
      <c r="S93" s="328"/>
      <c r="T93" s="328"/>
    </row>
    <row r="94" spans="1:30">
      <c r="D94" s="222"/>
      <c r="E94" s="162">
        <v>41091</v>
      </c>
      <c r="F94" s="327"/>
      <c r="G94" s="327"/>
      <c r="H94" s="327"/>
      <c r="I94" s="327"/>
      <c r="J94" s="327"/>
      <c r="K94" s="327"/>
      <c r="L94" s="327"/>
      <c r="M94" s="327"/>
      <c r="N94" s="327"/>
      <c r="O94" s="327"/>
      <c r="P94" s="327"/>
      <c r="Q94" s="327"/>
      <c r="R94" s="328"/>
      <c r="S94" s="328"/>
      <c r="T94" s="328"/>
    </row>
    <row r="95" spans="1:30">
      <c r="D95" s="222"/>
      <c r="E95" s="162">
        <v>41122</v>
      </c>
      <c r="F95" s="327"/>
      <c r="G95" s="327"/>
      <c r="H95" s="327"/>
      <c r="I95" s="327"/>
      <c r="J95" s="327"/>
      <c r="K95" s="327"/>
      <c r="L95" s="327"/>
      <c r="M95" s="327"/>
      <c r="N95" s="327"/>
      <c r="O95" s="327"/>
      <c r="P95" s="327"/>
      <c r="Q95" s="327"/>
      <c r="R95" s="328"/>
      <c r="S95" s="328"/>
      <c r="T95" s="328"/>
    </row>
    <row r="96" spans="1:30">
      <c r="D96" s="234"/>
      <c r="E96" s="162">
        <v>41153</v>
      </c>
      <c r="F96" s="327" t="s">
        <v>178</v>
      </c>
      <c r="G96" s="327"/>
      <c r="H96" s="327"/>
      <c r="I96" s="327"/>
      <c r="J96" s="327"/>
      <c r="K96" s="327"/>
      <c r="L96" s="327"/>
      <c r="M96" s="327"/>
      <c r="N96" s="327"/>
      <c r="O96" s="327"/>
      <c r="P96" s="327"/>
      <c r="Q96" s="327"/>
      <c r="R96" s="328"/>
      <c r="S96" s="328"/>
      <c r="T96" s="328"/>
    </row>
    <row r="97" spans="4:20">
      <c r="D97" s="234"/>
      <c r="E97" s="162">
        <v>41183</v>
      </c>
      <c r="F97" s="327"/>
      <c r="G97" s="327"/>
      <c r="H97" s="327"/>
      <c r="I97" s="327"/>
      <c r="J97" s="327"/>
      <c r="K97" s="327"/>
      <c r="L97" s="327"/>
      <c r="M97" s="327"/>
      <c r="N97" s="327"/>
      <c r="O97" s="327"/>
      <c r="P97" s="327"/>
      <c r="Q97" s="327"/>
      <c r="R97" s="328"/>
      <c r="S97" s="328"/>
      <c r="T97" s="328"/>
    </row>
    <row r="98" spans="4:20">
      <c r="D98" s="234"/>
      <c r="E98" s="162">
        <v>41214</v>
      </c>
      <c r="F98" s="327"/>
      <c r="G98" s="327"/>
      <c r="H98" s="327"/>
      <c r="I98" s="327"/>
      <c r="J98" s="327"/>
      <c r="K98" s="327"/>
      <c r="L98" s="327"/>
      <c r="M98" s="327"/>
      <c r="N98" s="327"/>
      <c r="O98" s="327"/>
      <c r="P98" s="327"/>
      <c r="Q98" s="327"/>
      <c r="R98" s="328"/>
      <c r="S98" s="328"/>
      <c r="T98" s="328"/>
    </row>
    <row r="99" spans="4:20">
      <c r="D99" s="234"/>
      <c r="E99" s="162">
        <v>41244</v>
      </c>
      <c r="F99" s="327" t="s">
        <v>142</v>
      </c>
      <c r="G99" s="327"/>
      <c r="H99" s="327"/>
      <c r="I99" s="327"/>
      <c r="J99" s="327"/>
      <c r="K99" s="327"/>
      <c r="L99" s="327"/>
      <c r="M99" s="327"/>
      <c r="N99" s="327"/>
      <c r="O99" s="327"/>
      <c r="P99" s="327"/>
      <c r="Q99" s="327"/>
      <c r="R99" s="328"/>
      <c r="S99" s="328"/>
      <c r="T99" s="328"/>
    </row>
    <row r="100" spans="4:20">
      <c r="E100" s="162">
        <v>41275</v>
      </c>
      <c r="F100" s="327"/>
      <c r="G100" s="327"/>
      <c r="H100" s="327"/>
      <c r="I100" s="327"/>
      <c r="J100" s="327"/>
      <c r="K100" s="327"/>
      <c r="L100" s="327"/>
      <c r="M100" s="327"/>
      <c r="N100" s="327"/>
      <c r="O100" s="327"/>
      <c r="P100" s="327"/>
      <c r="Q100" s="327"/>
      <c r="R100" s="329"/>
      <c r="S100" s="329"/>
      <c r="T100" s="329"/>
    </row>
    <row r="101" spans="4:20">
      <c r="E101" s="162">
        <v>41306</v>
      </c>
      <c r="F101" s="327"/>
      <c r="G101" s="327"/>
      <c r="H101" s="327"/>
      <c r="I101" s="327"/>
      <c r="J101" s="327"/>
      <c r="K101" s="327"/>
      <c r="L101" s="327"/>
      <c r="M101" s="327"/>
      <c r="N101" s="327"/>
      <c r="O101" s="327"/>
      <c r="P101" s="327"/>
      <c r="Q101" s="327"/>
      <c r="R101" s="329"/>
      <c r="S101" s="329"/>
      <c r="T101" s="329"/>
    </row>
    <row r="102" spans="4:20">
      <c r="E102" s="162">
        <v>41334</v>
      </c>
      <c r="F102" s="327"/>
      <c r="G102" s="327"/>
      <c r="H102" s="327"/>
      <c r="I102" s="327"/>
      <c r="J102" s="327"/>
      <c r="K102" s="327"/>
      <c r="L102" s="327"/>
      <c r="M102" s="327"/>
      <c r="N102" s="327"/>
      <c r="O102" s="327"/>
      <c r="P102" s="327"/>
      <c r="Q102" s="327"/>
      <c r="R102" s="329"/>
      <c r="S102" s="329"/>
      <c r="T102" s="329"/>
    </row>
    <row r="103" spans="4:20">
      <c r="E103" s="162">
        <v>41365</v>
      </c>
      <c r="F103" s="327"/>
      <c r="G103" s="327"/>
      <c r="H103" s="327"/>
      <c r="I103" s="327"/>
      <c r="J103" s="327"/>
      <c r="K103" s="327"/>
      <c r="L103" s="327"/>
      <c r="M103" s="327"/>
      <c r="N103" s="327"/>
      <c r="O103" s="327"/>
      <c r="P103" s="327"/>
      <c r="Q103" s="327"/>
      <c r="R103" s="329"/>
      <c r="S103" s="329"/>
      <c r="T103" s="329"/>
    </row>
    <row r="104" spans="4:20">
      <c r="E104" s="162">
        <v>41395</v>
      </c>
      <c r="F104" s="327"/>
      <c r="G104" s="327"/>
      <c r="H104" s="327"/>
      <c r="I104" s="327"/>
      <c r="J104" s="327"/>
      <c r="K104" s="327"/>
      <c r="L104" s="327"/>
      <c r="M104" s="327"/>
      <c r="N104" s="327"/>
      <c r="O104" s="327"/>
      <c r="P104" s="327"/>
      <c r="Q104" s="327"/>
      <c r="R104" s="329"/>
      <c r="S104" s="329"/>
      <c r="T104" s="329"/>
    </row>
    <row r="105" spans="4:20">
      <c r="E105" s="162">
        <v>41426</v>
      </c>
      <c r="F105" s="327"/>
      <c r="G105" s="327"/>
      <c r="H105" s="327"/>
      <c r="I105" s="327"/>
      <c r="J105" s="327"/>
      <c r="K105" s="327"/>
      <c r="L105" s="327"/>
      <c r="M105" s="327"/>
      <c r="N105" s="327"/>
      <c r="O105" s="327"/>
      <c r="P105" s="327"/>
      <c r="Q105" s="327"/>
      <c r="R105" s="329"/>
      <c r="S105" s="329"/>
      <c r="T105" s="329"/>
    </row>
    <row r="106" spans="4:20">
      <c r="E106" s="162">
        <v>41456</v>
      </c>
      <c r="F106" s="327"/>
      <c r="G106" s="327"/>
      <c r="H106" s="327"/>
      <c r="I106" s="327"/>
      <c r="J106" s="327"/>
      <c r="K106" s="327"/>
      <c r="L106" s="327"/>
      <c r="M106" s="327"/>
      <c r="N106" s="327"/>
      <c r="O106" s="327"/>
      <c r="P106" s="327"/>
      <c r="Q106" s="327"/>
      <c r="R106" s="329"/>
      <c r="S106" s="329"/>
      <c r="T106" s="329"/>
    </row>
    <row r="107" spans="4:20">
      <c r="E107" s="162">
        <v>41487</v>
      </c>
      <c r="F107" s="327"/>
      <c r="G107" s="327"/>
      <c r="H107" s="327"/>
      <c r="I107" s="327"/>
      <c r="J107" s="327"/>
      <c r="K107" s="327"/>
      <c r="L107" s="327"/>
      <c r="M107" s="327"/>
      <c r="N107" s="327"/>
      <c r="O107" s="327"/>
      <c r="P107" s="327"/>
      <c r="Q107" s="327"/>
      <c r="R107" s="329"/>
      <c r="S107" s="329"/>
      <c r="T107" s="329"/>
    </row>
    <row r="108" spans="4:20">
      <c r="E108" s="162">
        <v>41518</v>
      </c>
      <c r="F108" s="327"/>
      <c r="G108" s="327"/>
      <c r="H108" s="327"/>
      <c r="I108" s="327"/>
      <c r="J108" s="327"/>
      <c r="K108" s="327"/>
      <c r="L108" s="327"/>
      <c r="M108" s="327"/>
      <c r="N108" s="327"/>
      <c r="O108" s="327"/>
      <c r="P108" s="327"/>
      <c r="Q108" s="327"/>
      <c r="R108" s="329" t="s">
        <v>264</v>
      </c>
      <c r="S108" s="329"/>
      <c r="T108" s="329"/>
    </row>
    <row r="109" spans="4:20">
      <c r="E109" s="162">
        <v>41548</v>
      </c>
      <c r="F109" s="327"/>
      <c r="G109" s="327"/>
      <c r="H109" s="327"/>
      <c r="I109" s="327"/>
      <c r="J109" s="327"/>
      <c r="K109" s="327"/>
      <c r="L109" s="327"/>
      <c r="M109" s="327"/>
      <c r="N109" s="327"/>
      <c r="O109" s="327"/>
      <c r="P109" s="327"/>
      <c r="Q109" s="327"/>
      <c r="R109" s="329"/>
      <c r="S109" s="329"/>
      <c r="T109" s="329"/>
    </row>
    <row r="110" spans="4:20">
      <c r="E110" s="162">
        <v>41579</v>
      </c>
      <c r="F110" s="327"/>
      <c r="G110" s="327"/>
      <c r="H110" s="327"/>
      <c r="I110" s="327"/>
      <c r="J110" s="327"/>
      <c r="K110" s="327"/>
      <c r="L110" s="327"/>
      <c r="M110" s="327"/>
      <c r="N110" s="327"/>
      <c r="O110" s="327"/>
      <c r="P110" s="327"/>
      <c r="Q110" s="327"/>
      <c r="R110" s="329"/>
      <c r="S110" s="329"/>
      <c r="T110" s="329"/>
    </row>
    <row r="111" spans="4:20">
      <c r="E111" s="162">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scale="60" topLeftCell="A34">
      <pane xSplit="1" topLeftCell="U1" activePane="topRight" state="frozen"/>
      <selection pane="topRight" activeCell="AB71" sqref="AB71:AB72"/>
      <rowBreaks count="1" manualBreakCount="1">
        <brk id="64" max="1" man="1"/>
      </rowBreaks>
      <pageMargins left="0.5" right="0.5" top="0.25" bottom="0.25" header="0.5" footer="0.5"/>
      <pageSetup scale="99" orientation="portrait" r:id="rId1"/>
      <headerFooter alignWithMargins="0"/>
    </customSheetView>
    <customSheetView guid="{BE3D6E2B-609E-47D5-9384-D7369416F08A}" scale="60">
      <pane xSplit="1" topLeftCell="U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60">
      <pane xSplit="1" topLeftCell="U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60" topLeftCell="A4">
      <pane xSplit="1" topLeftCell="U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60" topLeftCell="A34">
      <pane xSplit="1" topLeftCell="U1" activePane="topRight" state="frozen"/>
      <selection pane="topRight" activeCell="Y71" sqref="Y71:Y72"/>
      <rowBreaks count="1" manualBreakCount="1">
        <brk id="64" max="1" man="1"/>
      </rowBreaks>
      <pageMargins left="0.5" right="0.5" top="0.25" bottom="0.25" header="0.5" footer="0.5"/>
      <pageSetup scale="99" orientation="portrait" r:id="rId5"/>
      <headerFooter alignWithMargins="0"/>
    </customSheetView>
    <customSheetView guid="{906B59F4-57E3-44A2-8FFC-DC6E8BD2AF1F}" scale="60" topLeftCell="A40">
      <pane xSplit="1" topLeftCell="S1" activePane="topRight" state="frozen"/>
      <selection pane="topRight" activeCell="V18" sqref="V18"/>
      <rowBreaks count="1" manualBreakCount="1">
        <brk id="64" max="1" man="1"/>
      </rowBreaks>
      <pageMargins left="0.5" right="0.5" top="0.25" bottom="0.25" header="0.5" footer="0.5"/>
      <pageSetup scale="99" orientation="portrait" r:id="rId6"/>
      <headerFooter alignWithMargins="0"/>
    </customSheetView>
    <customSheetView guid="{D600EF72-F8C3-4E28-AF35-04306816EC9A}" scale="60" topLeftCell="A10">
      <pane xSplit="1" topLeftCell="D1" activePane="topRight" state="frozen"/>
      <selection pane="topRight" activeCell="X32" sqref="F32:X50"/>
      <rowBreaks count="1" manualBreakCount="1">
        <brk id="64" max="1" man="1"/>
      </rowBreaks>
      <pageMargins left="0.5" right="0.5" top="0.25" bottom="0.25" header="0.5" footer="0.5"/>
      <pageSetup scale="99" orientation="portrait" r:id="rId7"/>
      <headerFooter alignWithMargins="0"/>
    </customSheetView>
    <customSheetView guid="{0E308286-4755-4646-9FAC-67091F8B0373}" scale="60">
      <pane xSplit="1" topLeftCell="N1" activePane="topRight" state="frozen"/>
      <selection pane="topRight" activeCell="N3" sqref="N3"/>
      <rowBreaks count="1" manualBreakCount="1">
        <brk id="64" max="1" man="1"/>
      </rowBreaks>
      <pageMargins left="0.5" right="0.5" top="0.25" bottom="0.25" header="0.5" footer="0.5"/>
      <pageSetup scale="99" orientation="portrait" r:id="rId8"/>
      <headerFooter alignWithMargins="0"/>
    </customSheetView>
    <customSheetView guid="{959722E8-F874-4857-A4F0-9FE9FF920D93}" scale="60">
      <pane xSplit="1" topLeftCell="N1" activePane="topRight" state="frozen"/>
      <selection pane="topRight" activeCell="V73" sqref="V73"/>
      <rowBreaks count="1" manualBreakCount="1">
        <brk id="64" max="1" man="1"/>
      </rowBreaks>
      <pageMargins left="0.5" right="0.5" top="0.25" bottom="0.25" header="0.5" footer="0.5"/>
      <pageSetup scale="99" orientation="portrait" r:id="rId9"/>
      <headerFooter alignWithMargins="0"/>
    </customSheetView>
    <customSheetView guid="{A1C77666-EE60-4CD7-ADF7-26F191645AF7}" scale="60" topLeftCell="A31">
      <pane xSplit="1" topLeftCell="O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60">
      <pane xSplit="1" topLeftCell="M1" activePane="topRight" state="frozen"/>
      <selection pane="topRight" activeCell="N7" sqref="N7"/>
      <rowBreaks count="1" manualBreakCount="1">
        <brk id="64" max="1" man="1"/>
      </rowBreaks>
      <pageMargins left="0.5" right="0.5" top="0.25" bottom="0.25" header="0.5" footer="0.5"/>
      <pageSetup scale="99" orientation="portrait" r:id="rId11"/>
      <headerFooter alignWithMargins="0"/>
    </customSheetView>
    <customSheetView guid="{27AF950E-34D4-43EE-90A3-22B2AFD6D517}" scale="60">
      <pane xSplit="1" topLeftCell="M1" activePane="topRight" state="frozen"/>
      <selection pane="topRight" activeCell="N7" sqref="N7"/>
      <rowBreaks count="1" manualBreakCount="1">
        <brk id="64" max="1" man="1"/>
      </rowBreaks>
      <pageMargins left="0.5" right="0.5" top="0.25" bottom="0.25" header="0.5" footer="0.5"/>
      <pageSetup scale="99" orientation="portrait" r:id="rId12"/>
      <headerFooter alignWithMargins="0"/>
    </customSheetView>
    <customSheetView guid="{C83DBA27-DBEA-4CD5-9486-A93C389B7D9F}" scale="60">
      <pane xSplit="1" topLeftCell="B1" activePane="topRight" state="frozen"/>
      <selection pane="topRight" activeCell="B8" sqref="B8"/>
      <rowBreaks count="1" manualBreakCount="1">
        <brk id="64" max="1" man="1"/>
      </rowBreaks>
      <pageMargins left="0.5" right="0.5" top="0.25" bottom="0.25" header="0.5" footer="0.5"/>
      <pageSetup scale="99" orientation="portrait" r:id="rId13"/>
      <headerFooter alignWithMargins="0"/>
    </customSheetView>
    <customSheetView guid="{E9B595C0-77EB-4C88-8860-A07A7DB0399B}" scale="60">
      <pane xSplit="1" topLeftCell="N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60">
      <pane xSplit="1" topLeftCell="B1" activePane="topRight" state="frozen"/>
      <selection pane="topRight" activeCell="AE60" sqref="AE60"/>
      <rowBreaks count="1" manualBreakCount="1">
        <brk id="64" max="1" man="1"/>
      </rowBreaks>
      <pageMargins left="0.5" right="0.5" top="0.25" bottom="0.25" header="0.5" footer="0.5"/>
      <pageSetup scale="99" orientation="portrait" r:id="rId15"/>
      <headerFooter alignWithMargins="0"/>
    </customSheetView>
    <customSheetView guid="{3B859112-1734-415C-A6AC-1274A5A54C33}" scale="60">
      <pane xSplit="1" topLeftCell="L1" activePane="topRight" state="frozen"/>
      <selection pane="topRight" activeCell="S45" sqref="S45"/>
      <rowBreaks count="1" manualBreakCount="1">
        <brk id="64" max="1" man="1"/>
      </rowBreaks>
      <pageMargins left="0.5" right="0.5" top="0.25" bottom="0.25" header="0.5" footer="0.5"/>
      <pageSetup scale="99" orientation="portrait" r:id="rId16"/>
      <headerFooter alignWithMargins="0"/>
    </customSheetView>
    <customSheetView guid="{B27B988B-7FE7-4E90-800C-F8C6DA9EBA91}" scale="60">
      <pane xSplit="1" topLeftCell="B1" activePane="topRight" state="frozen"/>
      <selection pane="topRight" activeCell="R88" sqref="F88:T111"/>
      <rowBreaks count="1" manualBreakCount="1">
        <brk id="64" max="1" man="1"/>
      </rowBreaks>
      <pageMargins left="0.5" right="0.5" top="0.25" bottom="0.25" header="0.5" footer="0.5"/>
      <pageSetup scale="99" orientation="portrait" r:id="rId17"/>
      <headerFooter alignWithMargins="0"/>
    </customSheetView>
    <customSheetView guid="{E671AD56-0747-47C6-9FD6-DDF854F488F8}" scale="60">
      <pane xSplit="1" topLeftCell="B1" activePane="topRight" state="frozen"/>
      <selection pane="topRight" activeCell="AE60" sqref="AE60"/>
      <rowBreaks count="1" manualBreakCount="1">
        <brk id="64" max="1" man="1"/>
      </rowBreaks>
      <pageMargins left="0.5" right="0.5" top="0.25" bottom="0.25" header="0.5" footer="0.5"/>
      <pageSetup scale="99" orientation="portrait" r:id="rId18"/>
      <headerFooter alignWithMargins="0"/>
    </customSheetView>
    <customSheetView guid="{C1713935-D469-4301-97EE-854E3088DB00}" scale="60">
      <pane xSplit="1" topLeftCell="P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60">
      <pane xSplit="1" topLeftCell="M1" activePane="topRight" state="frozen"/>
      <selection pane="topRight" activeCell="N7" sqref="N7"/>
      <rowBreaks count="1" manualBreakCount="1">
        <brk id="64" max="1" man="1"/>
      </rowBreaks>
      <pageMargins left="0.5" right="0.5" top="0.25" bottom="0.25" header="0.5" footer="0.5"/>
      <pageSetup scale="99" orientation="portrait" r:id="rId20"/>
      <headerFooter alignWithMargins="0"/>
    </customSheetView>
    <customSheetView guid="{B01B5E33-245B-40EB-A009-7C8850FFCABF}" scale="60" topLeftCell="A13">
      <pane xSplit="1" topLeftCell="O1" activePane="topRight" state="frozen"/>
      <selection pane="topRight" activeCell="U50" sqref="U50"/>
      <rowBreaks count="1" manualBreakCount="1">
        <brk id="64" max="1" man="1"/>
      </rowBreaks>
      <pageMargins left="0.5" right="0.5" top="0.25" bottom="0.25" header="0.5" footer="0.5"/>
      <pageSetup scale="99" orientation="portrait" r:id="rId21"/>
      <headerFooter alignWithMargins="0"/>
    </customSheetView>
    <customSheetView guid="{44FE27A4-BCF3-424E-9751-50FCAEF5ADEC}" scale="60">
      <pane xSplit="1" topLeftCell="M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60" topLeftCell="A4">
      <pane xSplit="1" topLeftCell="U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60" topLeftCell="A34">
      <pane xSplit="1" topLeftCell="U1" activePane="topRight" state="frozen"/>
      <selection pane="topRight" activeCell="AA71" sqref="AA71:AA72"/>
      <rowBreaks count="1" manualBreakCount="1">
        <brk id="64" max="1" man="1"/>
      </rowBreaks>
      <pageMargins left="0.5" right="0.5" top="0.25" bottom="0.25" header="0.5" footer="0.5"/>
      <pageSetup scale="99" orientation="portrait" r:id="rId24"/>
      <headerFooter alignWithMargins="0"/>
    </customSheetView>
    <customSheetView guid="{53921E1F-472A-4EBB-8ED2-B1728D33C14A}" scale="60">
      <pane xSplit="1" topLeftCell="U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60">
      <pane xSplit="1" topLeftCell="U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60">
      <pane xSplit="1" topLeftCell="U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60">
      <pane xSplit="1" topLeftCell="U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60" topLeftCell="A34">
      <pane xSplit="1" topLeftCell="U1" activePane="topRight" state="frozen"/>
      <selection pane="topRight" activeCell="AB71" sqref="AB71:AB72"/>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15.xml><?xml version="1.0" encoding="utf-8"?>
<worksheet xmlns="http://schemas.openxmlformats.org/spreadsheetml/2006/main" xmlns:r="http://schemas.openxmlformats.org/officeDocument/2006/relationships">
  <dimension ref="A1:AE111"/>
  <sheetViews>
    <sheetView topLeftCell="A76" zoomScale="70" zoomScaleNormal="70" workbookViewId="0">
      <pane xSplit="1" topLeftCell="M1" activePane="topRight" state="frozen"/>
      <selection activeCell="D27" sqref="D27"/>
      <selection pane="topRight" activeCell="A90" sqref="A90"/>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6" width="16" style="141" bestFit="1" customWidth="1"/>
    <col min="7" max="29" width="16" style="139" bestFit="1" customWidth="1"/>
    <col min="30" max="30" width="15.42578125" style="139" customWidth="1"/>
    <col min="31" max="31" width="6.42578125" style="139"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c r="A2" s="136" t="s">
        <v>4</v>
      </c>
      <c r="B2" s="137" t="s">
        <v>129</v>
      </c>
      <c r="C2" s="138"/>
      <c r="E2" s="142"/>
      <c r="F2" s="143">
        <v>2012</v>
      </c>
      <c r="G2" s="143">
        <v>2013</v>
      </c>
      <c r="H2" s="143">
        <v>2014</v>
      </c>
      <c r="I2" s="143">
        <v>2015</v>
      </c>
    </row>
    <row r="3" spans="1:31">
      <c r="A3" s="136" t="s">
        <v>5</v>
      </c>
      <c r="B3" s="144" t="s">
        <v>99</v>
      </c>
      <c r="C3" s="145"/>
      <c r="E3" s="146" t="s">
        <v>61</v>
      </c>
      <c r="F3" s="147">
        <v>122226</v>
      </c>
      <c r="G3" s="147">
        <v>122226</v>
      </c>
      <c r="H3" s="147">
        <v>122226</v>
      </c>
      <c r="I3" s="147">
        <v>122226</v>
      </c>
    </row>
    <row r="4" spans="1:31">
      <c r="A4" s="136" t="s">
        <v>7</v>
      </c>
      <c r="B4" s="148">
        <v>41260</v>
      </c>
      <c r="C4" s="149"/>
      <c r="E4" s="146" t="s">
        <v>62</v>
      </c>
      <c r="F4" s="150">
        <v>6852117</v>
      </c>
      <c r="G4" s="150">
        <v>6852117</v>
      </c>
      <c r="H4" s="150">
        <v>6852117</v>
      </c>
      <c r="I4" s="150">
        <v>6852117</v>
      </c>
      <c r="K4" s="151"/>
      <c r="L4" s="151"/>
      <c r="M4" s="151"/>
      <c r="N4" s="151"/>
      <c r="O4" s="151"/>
      <c r="P4" s="151"/>
      <c r="Q4" s="151"/>
      <c r="R4" s="151"/>
      <c r="S4" s="151"/>
      <c r="T4" s="151"/>
      <c r="U4" s="151"/>
      <c r="V4" s="151"/>
      <c r="W4" s="151"/>
      <c r="X4" s="151"/>
      <c r="Y4" s="151"/>
      <c r="Z4" s="151"/>
      <c r="AA4" s="151"/>
      <c r="AB4" s="151"/>
      <c r="AC4" s="151"/>
      <c r="AD4" s="151"/>
      <c r="AE4" s="244"/>
    </row>
    <row r="5" spans="1:31">
      <c r="A5" s="136" t="s">
        <v>8</v>
      </c>
      <c r="B5" s="154">
        <v>41320</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40912</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81</v>
      </c>
      <c r="B10" s="168"/>
      <c r="E10" s="169" t="s">
        <v>25</v>
      </c>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41">
        <v>3</v>
      </c>
    </row>
    <row r="11" spans="1:31">
      <c r="A11" s="173" t="s">
        <v>10</v>
      </c>
      <c r="B11" s="174">
        <f>HLOOKUP($B$7,$F$8:$AC$75,AE11,FALSE)</f>
        <v>0</v>
      </c>
      <c r="E11" s="175" t="s">
        <v>24</v>
      </c>
      <c r="F11" s="176">
        <v>0</v>
      </c>
      <c r="G11" s="176">
        <v>0</v>
      </c>
      <c r="H11" s="176">
        <v>0</v>
      </c>
      <c r="I11" s="176">
        <v>0</v>
      </c>
      <c r="J11" s="176">
        <v>0</v>
      </c>
      <c r="K11" s="176">
        <v>0</v>
      </c>
      <c r="L11" s="176">
        <v>0</v>
      </c>
      <c r="M11" s="176">
        <v>0</v>
      </c>
      <c r="N11" s="176">
        <v>0</v>
      </c>
      <c r="O11" s="176">
        <v>0</v>
      </c>
      <c r="P11" s="176">
        <v>0</v>
      </c>
      <c r="Q11" s="176">
        <v>0</v>
      </c>
      <c r="R11" s="235">
        <v>0</v>
      </c>
      <c r="S11" s="235">
        <v>0</v>
      </c>
      <c r="T11" s="235">
        <v>0</v>
      </c>
      <c r="U11" s="235">
        <v>0</v>
      </c>
      <c r="V11" s="235">
        <v>0</v>
      </c>
      <c r="W11" s="235"/>
      <c r="X11" s="235"/>
      <c r="Y11" s="235"/>
      <c r="Z11" s="235">
        <v>14066.64</v>
      </c>
      <c r="AA11" s="235">
        <v>4343.4000000000015</v>
      </c>
      <c r="AB11" s="235">
        <v>0</v>
      </c>
      <c r="AC11" s="235"/>
      <c r="AD11" s="177">
        <f>SUM(F11:AC11)</f>
        <v>18410.04</v>
      </c>
      <c r="AE11" s="141">
        <v>4</v>
      </c>
    </row>
    <row r="12" spans="1:31">
      <c r="A12" s="173" t="s">
        <v>11</v>
      </c>
      <c r="B12" s="174">
        <f>HLOOKUP($B$7,$F$8:$AC$75,AE12,FALSE)</f>
        <v>0</v>
      </c>
      <c r="E12" s="175" t="s">
        <v>24</v>
      </c>
      <c r="F12" s="176">
        <v>0</v>
      </c>
      <c r="G12" s="176">
        <v>0</v>
      </c>
      <c r="H12" s="176">
        <v>0</v>
      </c>
      <c r="I12" s="176">
        <v>0</v>
      </c>
      <c r="J12" s="176">
        <v>0</v>
      </c>
      <c r="K12" s="176">
        <v>0</v>
      </c>
      <c r="L12" s="176">
        <v>0</v>
      </c>
      <c r="M12" s="176">
        <v>0</v>
      </c>
      <c r="N12" s="176">
        <v>0</v>
      </c>
      <c r="O12" s="176">
        <v>0</v>
      </c>
      <c r="P12" s="176">
        <v>0</v>
      </c>
      <c r="Q12" s="176">
        <v>0</v>
      </c>
      <c r="R12" s="235">
        <v>0</v>
      </c>
      <c r="S12" s="235">
        <v>0</v>
      </c>
      <c r="T12" s="235">
        <v>0</v>
      </c>
      <c r="U12" s="235">
        <v>0</v>
      </c>
      <c r="V12" s="235">
        <v>0</v>
      </c>
      <c r="W12" s="235"/>
      <c r="X12" s="235"/>
      <c r="Y12" s="235"/>
      <c r="Z12" s="235"/>
      <c r="AA12" s="235"/>
      <c r="AB12" s="235"/>
      <c r="AC12" s="235"/>
      <c r="AD12" s="177">
        <f>SUM(F12:AC12)</f>
        <v>0</v>
      </c>
      <c r="AE12" s="141">
        <v>5</v>
      </c>
    </row>
    <row r="13" spans="1:31">
      <c r="A13" s="173" t="s">
        <v>86</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v>0</v>
      </c>
      <c r="S13" s="241">
        <v>0</v>
      </c>
      <c r="T13" s="241">
        <v>0</v>
      </c>
      <c r="U13" s="241">
        <v>0</v>
      </c>
      <c r="V13" s="241">
        <v>0</v>
      </c>
      <c r="W13" s="241"/>
      <c r="X13" s="241"/>
      <c r="Y13" s="241"/>
      <c r="Z13" s="241"/>
      <c r="AA13" s="241"/>
      <c r="AB13" s="241"/>
      <c r="AC13" s="241"/>
      <c r="AD13" s="247">
        <f>SUM(F13:AC13)</f>
        <v>0</v>
      </c>
      <c r="AE13" s="141">
        <v>6</v>
      </c>
    </row>
    <row r="14" spans="1:31">
      <c r="A14" s="167" t="s">
        <v>63</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68</v>
      </c>
      <c r="B15" s="181">
        <f>HLOOKUP($B$7,$F$8:$AC$75,AE15,FALSE)</f>
        <v>122226</v>
      </c>
      <c r="E15" s="142"/>
      <c r="F15" s="177">
        <f>$F$3</f>
        <v>122226</v>
      </c>
      <c r="G15" s="177">
        <f t="shared" ref="G15:Q15" si="0">$F$3</f>
        <v>122226</v>
      </c>
      <c r="H15" s="177">
        <f t="shared" si="0"/>
        <v>122226</v>
      </c>
      <c r="I15" s="177">
        <f t="shared" si="0"/>
        <v>122226</v>
      </c>
      <c r="J15" s="177">
        <f t="shared" si="0"/>
        <v>122226</v>
      </c>
      <c r="K15" s="177">
        <f t="shared" si="0"/>
        <v>122226</v>
      </c>
      <c r="L15" s="177">
        <f t="shared" si="0"/>
        <v>122226</v>
      </c>
      <c r="M15" s="177">
        <f t="shared" si="0"/>
        <v>122226</v>
      </c>
      <c r="N15" s="177">
        <f t="shared" si="0"/>
        <v>122226</v>
      </c>
      <c r="O15" s="177">
        <f t="shared" si="0"/>
        <v>122226</v>
      </c>
      <c r="P15" s="177">
        <f t="shared" si="0"/>
        <v>122226</v>
      </c>
      <c r="Q15" s="177">
        <f t="shared" si="0"/>
        <v>122226</v>
      </c>
      <c r="R15" s="177">
        <f>$G$3</f>
        <v>122226</v>
      </c>
      <c r="S15" s="177">
        <f t="shared" ref="S15:AC15" si="1">$G$3</f>
        <v>122226</v>
      </c>
      <c r="T15" s="177">
        <f t="shared" si="1"/>
        <v>122226</v>
      </c>
      <c r="U15" s="177">
        <f t="shared" si="1"/>
        <v>122226</v>
      </c>
      <c r="V15" s="177">
        <f t="shared" si="1"/>
        <v>122226</v>
      </c>
      <c r="W15" s="177">
        <f t="shared" si="1"/>
        <v>122226</v>
      </c>
      <c r="X15" s="177">
        <f t="shared" si="1"/>
        <v>122226</v>
      </c>
      <c r="Y15" s="177">
        <f t="shared" si="1"/>
        <v>122226</v>
      </c>
      <c r="Z15" s="177">
        <f t="shared" si="1"/>
        <v>122226</v>
      </c>
      <c r="AA15" s="177">
        <f t="shared" si="1"/>
        <v>122226</v>
      </c>
      <c r="AB15" s="177">
        <f t="shared" si="1"/>
        <v>122226</v>
      </c>
      <c r="AC15" s="177">
        <f t="shared" si="1"/>
        <v>122226</v>
      </c>
      <c r="AD15" s="172"/>
      <c r="AE15" s="141">
        <v>8</v>
      </c>
    </row>
    <row r="16" spans="1:31">
      <c r="A16" s="136" t="s">
        <v>69</v>
      </c>
      <c r="B16" s="181">
        <f>HLOOKUP($B$7,$F$8:$AC$75,AE16,FALSE)</f>
        <v>112040.5</v>
      </c>
      <c r="E16" s="142"/>
      <c r="F16" s="177">
        <f>F15*(F9/12)</f>
        <v>10185.5</v>
      </c>
      <c r="G16" s="177">
        <f t="shared" ref="G16:AC16" si="2">G15*(G9/12)</f>
        <v>20371</v>
      </c>
      <c r="H16" s="177">
        <f t="shared" si="2"/>
        <v>30556.5</v>
      </c>
      <c r="I16" s="177">
        <f t="shared" si="2"/>
        <v>40742</v>
      </c>
      <c r="J16" s="177">
        <f t="shared" si="2"/>
        <v>50927.5</v>
      </c>
      <c r="K16" s="177">
        <f t="shared" si="2"/>
        <v>61113</v>
      </c>
      <c r="L16" s="177">
        <f t="shared" si="2"/>
        <v>71298.5</v>
      </c>
      <c r="M16" s="177">
        <f t="shared" si="2"/>
        <v>81484</v>
      </c>
      <c r="N16" s="177">
        <f t="shared" si="2"/>
        <v>91669.5</v>
      </c>
      <c r="O16" s="177">
        <f>O15*(O9/12)</f>
        <v>101855</v>
      </c>
      <c r="P16" s="177">
        <f t="shared" si="2"/>
        <v>112040.5</v>
      </c>
      <c r="Q16" s="177">
        <f t="shared" si="2"/>
        <v>122226</v>
      </c>
      <c r="R16" s="177">
        <f t="shared" si="2"/>
        <v>10185.5</v>
      </c>
      <c r="S16" s="177">
        <f t="shared" si="2"/>
        <v>20371</v>
      </c>
      <c r="T16" s="177">
        <f t="shared" si="2"/>
        <v>30556.5</v>
      </c>
      <c r="U16" s="177">
        <f t="shared" si="2"/>
        <v>40742</v>
      </c>
      <c r="V16" s="177">
        <f t="shared" si="2"/>
        <v>50927.5</v>
      </c>
      <c r="W16" s="177">
        <f t="shared" si="2"/>
        <v>61113</v>
      </c>
      <c r="X16" s="177">
        <f t="shared" si="2"/>
        <v>71298.5</v>
      </c>
      <c r="Y16" s="177">
        <f t="shared" si="2"/>
        <v>81484</v>
      </c>
      <c r="Z16" s="177">
        <f t="shared" si="2"/>
        <v>91669.5</v>
      </c>
      <c r="AA16" s="177">
        <f t="shared" si="2"/>
        <v>101855</v>
      </c>
      <c r="AB16" s="177">
        <f t="shared" si="2"/>
        <v>112040.5</v>
      </c>
      <c r="AC16" s="177">
        <f t="shared" si="2"/>
        <v>122226</v>
      </c>
      <c r="AD16" s="172"/>
      <c r="AE16" s="141">
        <v>9</v>
      </c>
    </row>
    <row r="17" spans="1:31">
      <c r="A17" s="182" t="s">
        <v>67</v>
      </c>
      <c r="B17" s="174">
        <f>HLOOKUP($B$7,$F$8:$AC$75,AE17,FALSE)</f>
        <v>18410.04</v>
      </c>
      <c r="E17" s="142"/>
      <c r="F17" s="183">
        <f>F11</f>
        <v>0</v>
      </c>
      <c r="G17" s="183">
        <f>F17+G11</f>
        <v>0</v>
      </c>
      <c r="H17" s="183">
        <f t="shared" ref="H17:P17" si="3">G17+H11</f>
        <v>0</v>
      </c>
      <c r="I17" s="183">
        <f t="shared" si="3"/>
        <v>0</v>
      </c>
      <c r="J17" s="183">
        <f t="shared" si="3"/>
        <v>0</v>
      </c>
      <c r="K17" s="183">
        <f t="shared" si="3"/>
        <v>0</v>
      </c>
      <c r="L17" s="183">
        <f t="shared" si="3"/>
        <v>0</v>
      </c>
      <c r="M17" s="183">
        <f t="shared" si="3"/>
        <v>0</v>
      </c>
      <c r="N17" s="183">
        <f t="shared" si="3"/>
        <v>0</v>
      </c>
      <c r="O17" s="183">
        <f t="shared" si="3"/>
        <v>0</v>
      </c>
      <c r="P17" s="183">
        <f t="shared" si="3"/>
        <v>0</v>
      </c>
      <c r="Q17" s="183">
        <f>P17+Q11</f>
        <v>0</v>
      </c>
      <c r="R17" s="183">
        <f>R11</f>
        <v>0</v>
      </c>
      <c r="S17" s="183">
        <f t="shared" ref="S17:AC17" si="4">R17+S11</f>
        <v>0</v>
      </c>
      <c r="T17" s="183">
        <f t="shared" si="4"/>
        <v>0</v>
      </c>
      <c r="U17" s="183">
        <f t="shared" si="4"/>
        <v>0</v>
      </c>
      <c r="V17" s="183">
        <f t="shared" si="4"/>
        <v>0</v>
      </c>
      <c r="W17" s="183">
        <f t="shared" si="4"/>
        <v>0</v>
      </c>
      <c r="X17" s="183">
        <f t="shared" si="4"/>
        <v>0</v>
      </c>
      <c r="Y17" s="183">
        <f t="shared" si="4"/>
        <v>0</v>
      </c>
      <c r="Z17" s="183">
        <f t="shared" si="4"/>
        <v>14066.64</v>
      </c>
      <c r="AA17" s="183">
        <f t="shared" si="4"/>
        <v>18410.04</v>
      </c>
      <c r="AB17" s="183">
        <f t="shared" si="4"/>
        <v>18410.04</v>
      </c>
      <c r="AC17" s="183">
        <f t="shared" si="4"/>
        <v>18410.04</v>
      </c>
      <c r="AD17" s="248"/>
      <c r="AE17" s="141">
        <v>10</v>
      </c>
    </row>
    <row r="18" spans="1:31">
      <c r="A18" s="182" t="s">
        <v>9</v>
      </c>
      <c r="B18" s="174">
        <f>HLOOKUP($B$7,$F$8:$AC$75,AE18,FALSE)</f>
        <v>186431.976</v>
      </c>
      <c r="E18" s="175" t="s">
        <v>111</v>
      </c>
      <c r="F18" s="176">
        <v>2761.2000000000003</v>
      </c>
      <c r="G18" s="176">
        <v>12125.7</v>
      </c>
      <c r="H18" s="176">
        <v>16848.900000000001</v>
      </c>
      <c r="I18" s="176">
        <v>19275.84</v>
      </c>
      <c r="J18" s="176">
        <v>53044.74</v>
      </c>
      <c r="K18" s="176">
        <v>57026.340000000004</v>
      </c>
      <c r="L18" s="176">
        <v>72531.540000000008</v>
      </c>
      <c r="M18" s="176">
        <v>84442.140000000014</v>
      </c>
      <c r="N18" s="176">
        <v>84442.140000000014</v>
      </c>
      <c r="O18" s="176">
        <v>84442.140000000014</v>
      </c>
      <c r="P18" s="176">
        <v>88785.540000000008</v>
      </c>
      <c r="Q18" s="176">
        <v>88785.540000000008</v>
      </c>
      <c r="R18" s="235">
        <v>88785.540000000008</v>
      </c>
      <c r="S18" s="235">
        <v>88927.74</v>
      </c>
      <c r="T18" s="235">
        <v>89666.604000000007</v>
      </c>
      <c r="U18" s="235">
        <v>92635.254000000001</v>
      </c>
      <c r="V18" s="235">
        <v>92635.254000000001</v>
      </c>
      <c r="W18" s="235">
        <v>93450.02399999999</v>
      </c>
      <c r="X18" s="235">
        <v>142182.46800000002</v>
      </c>
      <c r="Y18" s="235">
        <v>156302.56799999997</v>
      </c>
      <c r="Z18" s="235">
        <v>152863.57799999998</v>
      </c>
      <c r="AA18" s="235">
        <v>162842.508</v>
      </c>
      <c r="AB18" s="235">
        <v>186431.976</v>
      </c>
      <c r="AC18" s="235"/>
      <c r="AD18" s="248"/>
      <c r="AE18" s="141">
        <v>11</v>
      </c>
    </row>
    <row r="19" spans="1:31">
      <c r="A19" s="185" t="s">
        <v>38</v>
      </c>
      <c r="B19" s="186">
        <f>HLOOKUP($B$7,$F$8:$AC$75,AE19,FALSE)</f>
        <v>204842.016</v>
      </c>
      <c r="C19" s="187"/>
      <c r="D19" s="187"/>
      <c r="E19" s="187"/>
      <c r="F19" s="188">
        <f>F17+F18</f>
        <v>2761.2000000000003</v>
      </c>
      <c r="G19" s="188">
        <f t="shared" ref="G19:AC19" si="5">G17+G18</f>
        <v>12125.7</v>
      </c>
      <c r="H19" s="188">
        <f t="shared" si="5"/>
        <v>16848.900000000001</v>
      </c>
      <c r="I19" s="188">
        <f t="shared" si="5"/>
        <v>19275.84</v>
      </c>
      <c r="J19" s="188">
        <f t="shared" si="5"/>
        <v>53044.74</v>
      </c>
      <c r="K19" s="188">
        <f t="shared" si="5"/>
        <v>57026.340000000004</v>
      </c>
      <c r="L19" s="188">
        <f t="shared" si="5"/>
        <v>72531.540000000008</v>
      </c>
      <c r="M19" s="188">
        <f t="shared" si="5"/>
        <v>84442.140000000014</v>
      </c>
      <c r="N19" s="188">
        <f t="shared" si="5"/>
        <v>84442.140000000014</v>
      </c>
      <c r="O19" s="188">
        <f t="shared" si="5"/>
        <v>84442.140000000014</v>
      </c>
      <c r="P19" s="188">
        <f t="shared" si="5"/>
        <v>88785.540000000008</v>
      </c>
      <c r="Q19" s="188">
        <f t="shared" si="5"/>
        <v>88785.540000000008</v>
      </c>
      <c r="R19" s="188">
        <f t="shared" si="5"/>
        <v>88785.540000000008</v>
      </c>
      <c r="S19" s="188">
        <f t="shared" si="5"/>
        <v>88927.74</v>
      </c>
      <c r="T19" s="188">
        <f t="shared" si="5"/>
        <v>89666.604000000007</v>
      </c>
      <c r="U19" s="188">
        <f t="shared" si="5"/>
        <v>92635.254000000001</v>
      </c>
      <c r="V19" s="188">
        <f t="shared" si="5"/>
        <v>92635.254000000001</v>
      </c>
      <c r="W19" s="188">
        <f t="shared" si="5"/>
        <v>93450.02399999999</v>
      </c>
      <c r="X19" s="188">
        <f t="shared" si="5"/>
        <v>142182.46800000002</v>
      </c>
      <c r="Y19" s="188">
        <f t="shared" si="5"/>
        <v>156302.56799999997</v>
      </c>
      <c r="Z19" s="188">
        <f t="shared" si="5"/>
        <v>166930.21799999999</v>
      </c>
      <c r="AA19" s="188">
        <f t="shared" si="5"/>
        <v>181252.54800000001</v>
      </c>
      <c r="AB19" s="188">
        <f t="shared" si="5"/>
        <v>204842.016</v>
      </c>
      <c r="AC19" s="188">
        <f t="shared" si="5"/>
        <v>18410.04</v>
      </c>
      <c r="AD19" s="249"/>
      <c r="AE19" s="141">
        <v>12</v>
      </c>
    </row>
    <row r="20" spans="1:31">
      <c r="A20" s="182" t="s">
        <v>101</v>
      </c>
      <c r="B20" s="189">
        <f>IFERROR(HLOOKUP($B$7,$F$8:$AC$75,AE20,FALSE),"-  ")</f>
        <v>0.15062294438171911</v>
      </c>
      <c r="F20" s="189">
        <f>IFERROR(F17/F15,"-  ")</f>
        <v>0</v>
      </c>
      <c r="G20" s="189">
        <f t="shared" ref="G20:AB20" si="6">IFERROR(G17/G15,"-  ")</f>
        <v>0</v>
      </c>
      <c r="H20" s="189">
        <f t="shared" si="6"/>
        <v>0</v>
      </c>
      <c r="I20" s="189">
        <f t="shared" si="6"/>
        <v>0</v>
      </c>
      <c r="J20" s="189">
        <f t="shared" si="6"/>
        <v>0</v>
      </c>
      <c r="K20" s="189">
        <f t="shared" si="6"/>
        <v>0</v>
      </c>
      <c r="L20" s="189">
        <f t="shared" si="6"/>
        <v>0</v>
      </c>
      <c r="M20" s="189">
        <f t="shared" si="6"/>
        <v>0</v>
      </c>
      <c r="N20" s="189">
        <f t="shared" si="6"/>
        <v>0</v>
      </c>
      <c r="O20" s="189">
        <f t="shared" si="6"/>
        <v>0</v>
      </c>
      <c r="P20" s="189">
        <f t="shared" si="6"/>
        <v>0</v>
      </c>
      <c r="Q20" s="189">
        <f t="shared" si="6"/>
        <v>0</v>
      </c>
      <c r="R20" s="189">
        <f t="shared" si="6"/>
        <v>0</v>
      </c>
      <c r="S20" s="189">
        <f t="shared" si="6"/>
        <v>0</v>
      </c>
      <c r="T20" s="189">
        <f t="shared" si="6"/>
        <v>0</v>
      </c>
      <c r="U20" s="189">
        <f t="shared" si="6"/>
        <v>0</v>
      </c>
      <c r="V20" s="189">
        <f t="shared" si="6"/>
        <v>0</v>
      </c>
      <c r="W20" s="189">
        <f t="shared" si="6"/>
        <v>0</v>
      </c>
      <c r="X20" s="189">
        <f t="shared" si="6"/>
        <v>0</v>
      </c>
      <c r="Y20" s="189">
        <f t="shared" si="6"/>
        <v>0</v>
      </c>
      <c r="Z20" s="189">
        <f t="shared" si="6"/>
        <v>0.11508713367041382</v>
      </c>
      <c r="AA20" s="189">
        <f t="shared" si="6"/>
        <v>0.15062294438171911</v>
      </c>
      <c r="AB20" s="189">
        <f t="shared" si="6"/>
        <v>0.15062294438171911</v>
      </c>
      <c r="AC20" s="189">
        <f>IFERROR(AC17/AC15,"-  ")</f>
        <v>0.15062294438171911</v>
      </c>
      <c r="AD20" s="250"/>
      <c r="AE20" s="141">
        <v>13</v>
      </c>
    </row>
    <row r="21" spans="1:31">
      <c r="A21" s="182" t="s">
        <v>102</v>
      </c>
      <c r="B21" s="189">
        <f>IFERROR(HLOOKUP($B$7,$F$8:$AC$75,AE21,FALSE),"-  ")</f>
        <v>1.6759283294879976</v>
      </c>
      <c r="F21" s="189">
        <f>IFERROR(F19/F15,"-  ")</f>
        <v>2.2590938098276964E-2</v>
      </c>
      <c r="G21" s="189">
        <f t="shared" ref="G21:AC21" si="7">IFERROR(G19/G15,"-  ")</f>
        <v>9.9207206322713667E-2</v>
      </c>
      <c r="H21" s="189">
        <f t="shared" si="7"/>
        <v>0.13785037553384716</v>
      </c>
      <c r="I21" s="189">
        <f t="shared" si="7"/>
        <v>0.15770654361592459</v>
      </c>
      <c r="J21" s="189">
        <f t="shared" si="7"/>
        <v>0.43398900397624074</v>
      </c>
      <c r="K21" s="189">
        <f t="shared" si="7"/>
        <v>0.46656472436306518</v>
      </c>
      <c r="L21" s="189">
        <f t="shared" si="7"/>
        <v>0.59342153060723579</v>
      </c>
      <c r="M21" s="189">
        <f t="shared" si="7"/>
        <v>0.69086888223454923</v>
      </c>
      <c r="N21" s="189">
        <f t="shared" si="7"/>
        <v>0.69086888223454923</v>
      </c>
      <c r="O21" s="189">
        <f t="shared" si="7"/>
        <v>0.69086888223454923</v>
      </c>
      <c r="P21" s="189">
        <f t="shared" si="7"/>
        <v>0.72640469294585441</v>
      </c>
      <c r="Q21" s="189">
        <f t="shared" si="7"/>
        <v>0.72640469294585441</v>
      </c>
      <c r="R21" s="189">
        <f t="shared" si="7"/>
        <v>0.72640469294585441</v>
      </c>
      <c r="S21" s="189">
        <f t="shared" si="7"/>
        <v>0.72756811153109813</v>
      </c>
      <c r="T21" s="189">
        <f t="shared" si="7"/>
        <v>0.73361317559275441</v>
      </c>
      <c r="U21" s="189">
        <f t="shared" si="7"/>
        <v>0.75790137941190905</v>
      </c>
      <c r="V21" s="189">
        <f t="shared" si="7"/>
        <v>0.75790137941190905</v>
      </c>
      <c r="W21" s="189">
        <f t="shared" si="7"/>
        <v>0.76456747336900488</v>
      </c>
      <c r="X21" s="189">
        <f t="shared" si="7"/>
        <v>1.1632751460409407</v>
      </c>
      <c r="Y21" s="189">
        <f t="shared" si="7"/>
        <v>1.2787996661921357</v>
      </c>
      <c r="Z21" s="189">
        <f t="shared" si="7"/>
        <v>1.3657504786215697</v>
      </c>
      <c r="AA21" s="189">
        <f t="shared" si="7"/>
        <v>1.4829295567227923</v>
      </c>
      <c r="AB21" s="189">
        <f t="shared" si="7"/>
        <v>1.6759283294879976</v>
      </c>
      <c r="AC21" s="189">
        <f t="shared" si="7"/>
        <v>0.15062294438171911</v>
      </c>
      <c r="AD21" s="250"/>
      <c r="AE21" s="141">
        <v>14</v>
      </c>
    </row>
    <row r="22" spans="1:31">
      <c r="A22" s="182" t="s">
        <v>103</v>
      </c>
      <c r="B22" s="189">
        <f>IFERROR(HLOOKUP($B$7,$F$8:$AC$75,AE22,FALSE),"-  ")</f>
        <v>0.16431593932551178</v>
      </c>
      <c r="F22" s="189">
        <f>IFERROR(F17/F16,"-  ")</f>
        <v>0</v>
      </c>
      <c r="G22" s="189">
        <f t="shared" ref="G22:AC22" si="8">IFERROR(G17/G16,"-  ")</f>
        <v>0</v>
      </c>
      <c r="H22" s="189">
        <f t="shared" si="8"/>
        <v>0</v>
      </c>
      <c r="I22" s="189">
        <f t="shared" si="8"/>
        <v>0</v>
      </c>
      <c r="J22" s="189">
        <f t="shared" si="8"/>
        <v>0</v>
      </c>
      <c r="K22" s="189">
        <f t="shared" si="8"/>
        <v>0</v>
      </c>
      <c r="L22" s="189">
        <f t="shared" si="8"/>
        <v>0</v>
      </c>
      <c r="M22" s="189">
        <f t="shared" si="8"/>
        <v>0</v>
      </c>
      <c r="N22" s="189">
        <f t="shared" si="8"/>
        <v>0</v>
      </c>
      <c r="O22" s="189">
        <f t="shared" si="8"/>
        <v>0</v>
      </c>
      <c r="P22" s="189">
        <f t="shared" si="8"/>
        <v>0</v>
      </c>
      <c r="Q22" s="189">
        <f t="shared" si="8"/>
        <v>0</v>
      </c>
      <c r="R22" s="189">
        <f t="shared" si="8"/>
        <v>0</v>
      </c>
      <c r="S22" s="189">
        <f t="shared" si="8"/>
        <v>0</v>
      </c>
      <c r="T22" s="189">
        <f t="shared" si="8"/>
        <v>0</v>
      </c>
      <c r="U22" s="189">
        <f t="shared" si="8"/>
        <v>0</v>
      </c>
      <c r="V22" s="189">
        <f t="shared" si="8"/>
        <v>0</v>
      </c>
      <c r="W22" s="189">
        <f t="shared" si="8"/>
        <v>0</v>
      </c>
      <c r="X22" s="189">
        <f t="shared" si="8"/>
        <v>0</v>
      </c>
      <c r="Y22" s="189">
        <f t="shared" si="8"/>
        <v>0</v>
      </c>
      <c r="Z22" s="189">
        <f t="shared" si="8"/>
        <v>0.15344951156055175</v>
      </c>
      <c r="AA22" s="189">
        <f t="shared" si="8"/>
        <v>0.18074753325806295</v>
      </c>
      <c r="AB22" s="189">
        <f t="shared" si="8"/>
        <v>0.16431593932551178</v>
      </c>
      <c r="AC22" s="189">
        <f t="shared" si="8"/>
        <v>0.15062294438171911</v>
      </c>
      <c r="AD22" s="250"/>
      <c r="AE22" s="141">
        <v>15</v>
      </c>
    </row>
    <row r="23" spans="1:31">
      <c r="A23" s="167" t="s">
        <v>64</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70</v>
      </c>
      <c r="B24" s="174">
        <f>HLOOKUP($B$7,$F$8:$AC$75,AE24,FALSE)</f>
        <v>0</v>
      </c>
      <c r="F24" s="183">
        <f>F12</f>
        <v>0</v>
      </c>
      <c r="G24" s="183">
        <f t="shared" ref="G24:Q24" si="9">F24+G12</f>
        <v>0</v>
      </c>
      <c r="H24" s="183">
        <f t="shared" si="9"/>
        <v>0</v>
      </c>
      <c r="I24" s="183">
        <f t="shared" si="9"/>
        <v>0</v>
      </c>
      <c r="J24" s="183">
        <f t="shared" si="9"/>
        <v>0</v>
      </c>
      <c r="K24" s="183">
        <f t="shared" si="9"/>
        <v>0</v>
      </c>
      <c r="L24" s="183">
        <f t="shared" si="9"/>
        <v>0</v>
      </c>
      <c r="M24" s="183">
        <f t="shared" si="9"/>
        <v>0</v>
      </c>
      <c r="N24" s="183">
        <f t="shared" si="9"/>
        <v>0</v>
      </c>
      <c r="O24" s="183">
        <f t="shared" si="9"/>
        <v>0</v>
      </c>
      <c r="P24" s="183">
        <f t="shared" si="9"/>
        <v>0</v>
      </c>
      <c r="Q24" s="183">
        <f t="shared" si="9"/>
        <v>0</v>
      </c>
      <c r="R24" s="183">
        <f>R12</f>
        <v>0</v>
      </c>
      <c r="S24" s="183">
        <f t="shared" ref="S24:AC24" si="10">R24+S12</f>
        <v>0</v>
      </c>
      <c r="T24" s="183">
        <f t="shared" si="10"/>
        <v>0</v>
      </c>
      <c r="U24" s="183">
        <f t="shared" si="10"/>
        <v>0</v>
      </c>
      <c r="V24" s="183">
        <f t="shared" si="10"/>
        <v>0</v>
      </c>
      <c r="W24" s="183">
        <f t="shared" si="10"/>
        <v>0</v>
      </c>
      <c r="X24" s="183">
        <f t="shared" si="10"/>
        <v>0</v>
      </c>
      <c r="Y24" s="183">
        <f t="shared" si="10"/>
        <v>0</v>
      </c>
      <c r="Z24" s="183">
        <f t="shared" si="10"/>
        <v>0</v>
      </c>
      <c r="AA24" s="183">
        <f t="shared" si="10"/>
        <v>0</v>
      </c>
      <c r="AB24" s="183">
        <f t="shared" si="10"/>
        <v>0</v>
      </c>
      <c r="AC24" s="183">
        <f t="shared" si="10"/>
        <v>0</v>
      </c>
      <c r="AD24" s="245"/>
      <c r="AE24" s="141">
        <v>17</v>
      </c>
    </row>
    <row r="25" spans="1:31">
      <c r="A25" s="182" t="s">
        <v>12</v>
      </c>
      <c r="B25" s="174">
        <f>HLOOKUP($B$7,$F$8:$AC$75,AE25,FALSE)</f>
        <v>0</v>
      </c>
      <c r="E25" s="175" t="s">
        <v>111</v>
      </c>
      <c r="F25" s="176"/>
      <c r="G25" s="176"/>
      <c r="H25" s="176"/>
      <c r="I25" s="176"/>
      <c r="J25" s="176"/>
      <c r="K25" s="176"/>
      <c r="L25" s="176"/>
      <c r="M25" s="176"/>
      <c r="N25" s="176"/>
      <c r="O25" s="176"/>
      <c r="P25" s="176"/>
      <c r="Q25" s="176"/>
      <c r="R25" s="235">
        <v>0</v>
      </c>
      <c r="S25" s="235">
        <v>0</v>
      </c>
      <c r="T25" s="235">
        <v>0</v>
      </c>
      <c r="U25" s="235">
        <v>0</v>
      </c>
      <c r="V25" s="235">
        <v>0</v>
      </c>
      <c r="W25" s="235"/>
      <c r="X25" s="235"/>
      <c r="Y25" s="235"/>
      <c r="Z25" s="235"/>
      <c r="AA25" s="235"/>
      <c r="AB25" s="235"/>
      <c r="AC25" s="235"/>
      <c r="AD25" s="245"/>
      <c r="AE25" s="141">
        <v>18</v>
      </c>
    </row>
    <row r="26" spans="1:31">
      <c r="A26" s="194" t="s">
        <v>39</v>
      </c>
      <c r="B26" s="186">
        <f>HLOOKUP($B$7,$F$8:$AC$75,AE26,FALSE)</f>
        <v>0</v>
      </c>
      <c r="C26" s="187"/>
      <c r="D26" s="187"/>
      <c r="E26" s="187"/>
      <c r="F26" s="188">
        <f>F24+F25</f>
        <v>0</v>
      </c>
      <c r="G26" s="188">
        <f>G24+G25</f>
        <v>0</v>
      </c>
      <c r="H26" s="188">
        <f t="shared" ref="H26:AC26" si="11">H24+H25</f>
        <v>0</v>
      </c>
      <c r="I26" s="188">
        <f t="shared" si="11"/>
        <v>0</v>
      </c>
      <c r="J26" s="188">
        <f t="shared" si="11"/>
        <v>0</v>
      </c>
      <c r="K26" s="188">
        <f t="shared" si="11"/>
        <v>0</v>
      </c>
      <c r="L26" s="188">
        <f t="shared" si="11"/>
        <v>0</v>
      </c>
      <c r="M26" s="188">
        <f t="shared" si="11"/>
        <v>0</v>
      </c>
      <c r="N26" s="188">
        <f t="shared" si="11"/>
        <v>0</v>
      </c>
      <c r="O26" s="188">
        <f t="shared" si="11"/>
        <v>0</v>
      </c>
      <c r="P26" s="188">
        <f t="shared" si="11"/>
        <v>0</v>
      </c>
      <c r="Q26" s="188">
        <f t="shared" si="11"/>
        <v>0</v>
      </c>
      <c r="R26" s="188">
        <f t="shared" si="11"/>
        <v>0</v>
      </c>
      <c r="S26" s="188">
        <f t="shared" si="11"/>
        <v>0</v>
      </c>
      <c r="T26" s="188">
        <f t="shared" si="11"/>
        <v>0</v>
      </c>
      <c r="U26" s="188">
        <f t="shared" si="11"/>
        <v>0</v>
      </c>
      <c r="V26" s="188">
        <f t="shared" si="11"/>
        <v>0</v>
      </c>
      <c r="W26" s="188">
        <f t="shared" si="11"/>
        <v>0</v>
      </c>
      <c r="X26" s="188">
        <f t="shared" si="11"/>
        <v>0</v>
      </c>
      <c r="Y26" s="188">
        <f t="shared" si="11"/>
        <v>0</v>
      </c>
      <c r="Z26" s="188">
        <f t="shared" si="11"/>
        <v>0</v>
      </c>
      <c r="AA26" s="188">
        <f t="shared" si="11"/>
        <v>0</v>
      </c>
      <c r="AB26" s="188">
        <f t="shared" si="11"/>
        <v>0</v>
      </c>
      <c r="AC26" s="188">
        <f t="shared" si="11"/>
        <v>0</v>
      </c>
      <c r="AD26" s="245"/>
      <c r="AE26" s="141">
        <v>19</v>
      </c>
    </row>
    <row r="27" spans="1:31">
      <c r="A27" s="167" t="s">
        <v>65</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71</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68">
        <f>R13</f>
        <v>0</v>
      </c>
      <c r="S28" s="268">
        <f t="shared" ref="S28:AC28" si="13">R28+S13</f>
        <v>0</v>
      </c>
      <c r="T28" s="268">
        <f t="shared" si="13"/>
        <v>0</v>
      </c>
      <c r="U28" s="268">
        <f t="shared" si="13"/>
        <v>0</v>
      </c>
      <c r="V28" s="268">
        <f t="shared" si="13"/>
        <v>0</v>
      </c>
      <c r="W28" s="268">
        <f t="shared" si="13"/>
        <v>0</v>
      </c>
      <c r="X28" s="268">
        <f t="shared" si="13"/>
        <v>0</v>
      </c>
      <c r="Y28" s="268">
        <f t="shared" si="13"/>
        <v>0</v>
      </c>
      <c r="Z28" s="268">
        <f t="shared" si="13"/>
        <v>0</v>
      </c>
      <c r="AA28" s="268">
        <f t="shared" si="13"/>
        <v>0</v>
      </c>
      <c r="AB28" s="268">
        <f t="shared" si="13"/>
        <v>0</v>
      </c>
      <c r="AC28" s="268">
        <f t="shared" si="13"/>
        <v>0</v>
      </c>
      <c r="AD28" s="249"/>
      <c r="AE28" s="141">
        <v>21</v>
      </c>
    </row>
    <row r="29" spans="1:31">
      <c r="A29" s="182" t="s">
        <v>13</v>
      </c>
      <c r="B29" s="178">
        <f>HLOOKUP($B$7,$F$8:$AC$75,AE29,FALSE)</f>
        <v>0</v>
      </c>
      <c r="E29" s="175" t="s">
        <v>111</v>
      </c>
      <c r="F29" s="246"/>
      <c r="G29" s="246"/>
      <c r="H29" s="246"/>
      <c r="I29" s="246"/>
      <c r="J29" s="246"/>
      <c r="K29" s="246"/>
      <c r="L29" s="246"/>
      <c r="M29" s="246"/>
      <c r="N29" s="246"/>
      <c r="O29" s="246"/>
      <c r="P29" s="246"/>
      <c r="Q29" s="246"/>
      <c r="R29" s="241">
        <v>0</v>
      </c>
      <c r="S29" s="241">
        <v>0</v>
      </c>
      <c r="T29" s="241">
        <v>0</v>
      </c>
      <c r="U29" s="241">
        <v>0</v>
      </c>
      <c r="V29" s="241">
        <v>0</v>
      </c>
      <c r="W29" s="241"/>
      <c r="X29" s="241"/>
      <c r="Y29" s="241"/>
      <c r="Z29" s="241"/>
      <c r="AA29" s="241"/>
      <c r="AB29" s="241"/>
      <c r="AC29" s="241"/>
      <c r="AD29" s="249"/>
      <c r="AE29" s="141">
        <v>22</v>
      </c>
    </row>
    <row r="30" spans="1:31">
      <c r="A30" s="194" t="s">
        <v>22</v>
      </c>
      <c r="B30" s="195">
        <f>HLOOKUP($B$7,$F$8:$AC$75,AE30,FALSE)</f>
        <v>0</v>
      </c>
      <c r="C30" s="187"/>
      <c r="D30" s="187"/>
      <c r="E30" s="187"/>
      <c r="F30" s="253">
        <f>F28+F29</f>
        <v>0</v>
      </c>
      <c r="G30" s="253">
        <f>G28+G29</f>
        <v>0</v>
      </c>
      <c r="H30" s="253">
        <f t="shared" ref="H30:AC30" si="14">H28+H29</f>
        <v>0</v>
      </c>
      <c r="I30" s="253">
        <f t="shared" si="14"/>
        <v>0</v>
      </c>
      <c r="J30" s="253">
        <f t="shared" si="14"/>
        <v>0</v>
      </c>
      <c r="K30" s="253">
        <f t="shared" si="14"/>
        <v>0</v>
      </c>
      <c r="L30" s="253">
        <f t="shared" si="14"/>
        <v>0</v>
      </c>
      <c r="M30" s="253">
        <f t="shared" si="14"/>
        <v>0</v>
      </c>
      <c r="N30" s="253">
        <f t="shared" si="14"/>
        <v>0</v>
      </c>
      <c r="O30" s="253">
        <f t="shared" si="14"/>
        <v>0</v>
      </c>
      <c r="P30" s="253">
        <f t="shared" si="14"/>
        <v>0</v>
      </c>
      <c r="Q30" s="253">
        <f t="shared" si="14"/>
        <v>0</v>
      </c>
      <c r="R30" s="253">
        <f t="shared" si="14"/>
        <v>0</v>
      </c>
      <c r="S30" s="253">
        <f t="shared" si="14"/>
        <v>0</v>
      </c>
      <c r="T30" s="253">
        <f t="shared" si="14"/>
        <v>0</v>
      </c>
      <c r="U30" s="253">
        <f t="shared" si="14"/>
        <v>0</v>
      </c>
      <c r="V30" s="253">
        <f t="shared" si="14"/>
        <v>0</v>
      </c>
      <c r="W30" s="253">
        <f t="shared" si="14"/>
        <v>0</v>
      </c>
      <c r="X30" s="253">
        <f t="shared" si="14"/>
        <v>0</v>
      </c>
      <c r="Y30" s="253">
        <f t="shared" si="14"/>
        <v>0</v>
      </c>
      <c r="Z30" s="253">
        <f t="shared" si="14"/>
        <v>0</v>
      </c>
      <c r="AA30" s="253">
        <f t="shared" si="14"/>
        <v>0</v>
      </c>
      <c r="AB30" s="253">
        <f t="shared" si="14"/>
        <v>0</v>
      </c>
      <c r="AC30" s="253">
        <f t="shared" si="14"/>
        <v>0</v>
      </c>
      <c r="AD30" s="249"/>
      <c r="AE30" s="141">
        <v>23</v>
      </c>
    </row>
    <row r="31" spans="1:31">
      <c r="A31" s="167" t="s">
        <v>82</v>
      </c>
      <c r="B31" s="168"/>
      <c r="F31" s="192"/>
      <c r="G31" s="192"/>
      <c r="H31" s="192"/>
      <c r="I31" s="192"/>
      <c r="J31" s="192"/>
      <c r="K31" s="192"/>
      <c r="L31" s="192"/>
      <c r="M31" s="192"/>
      <c r="N31" s="192"/>
      <c r="O31" s="192"/>
      <c r="P31" s="192"/>
      <c r="Q31" s="192"/>
      <c r="R31" s="266"/>
      <c r="S31" s="266"/>
      <c r="T31" s="266"/>
      <c r="U31" s="266"/>
      <c r="V31" s="266"/>
      <c r="W31" s="266"/>
      <c r="X31" s="266"/>
      <c r="Y31" s="266"/>
      <c r="Z31" s="266"/>
      <c r="AA31" s="266"/>
      <c r="AB31" s="266"/>
      <c r="AC31" s="266"/>
      <c r="AD31" s="245"/>
      <c r="AE31" s="141">
        <v>24</v>
      </c>
    </row>
    <row r="32" spans="1:31">
      <c r="A32" s="199" t="s">
        <v>40</v>
      </c>
      <c r="B32" s="200">
        <f t="shared" ref="B32:B40" si="15">HLOOKUP($B$7,$F$8:$AC$75,AE32,FALSE)</f>
        <v>14813</v>
      </c>
      <c r="E32" s="175" t="s">
        <v>24</v>
      </c>
      <c r="F32" s="237">
        <v>10200</v>
      </c>
      <c r="G32" s="237">
        <v>19140</v>
      </c>
      <c r="H32" s="237">
        <v>14795</v>
      </c>
      <c r="I32" s="237">
        <v>5185</v>
      </c>
      <c r="J32" s="237">
        <v>5744</v>
      </c>
      <c r="K32" s="237">
        <v>8353</v>
      </c>
      <c r="L32" s="237">
        <v>5912</v>
      </c>
      <c r="M32" s="237">
        <v>7900</v>
      </c>
      <c r="N32" s="237">
        <v>5582.9525505797792</v>
      </c>
      <c r="O32" s="237">
        <v>6412.0474494202208</v>
      </c>
      <c r="P32" s="237">
        <v>6632</v>
      </c>
      <c r="Q32" s="237">
        <v>8674</v>
      </c>
      <c r="R32" s="237">
        <v>8893</v>
      </c>
      <c r="S32" s="237">
        <v>8414</v>
      </c>
      <c r="T32" s="237">
        <v>28170</v>
      </c>
      <c r="U32" s="237">
        <v>10796</v>
      </c>
      <c r="V32" s="237">
        <v>13718</v>
      </c>
      <c r="W32" s="237">
        <v>29272</v>
      </c>
      <c r="X32" s="237">
        <v>16895</v>
      </c>
      <c r="Y32" s="237">
        <v>21268</v>
      </c>
      <c r="Z32" s="237">
        <v>18130</v>
      </c>
      <c r="AA32" s="237">
        <v>17505</v>
      </c>
      <c r="AB32" s="237">
        <v>14813</v>
      </c>
      <c r="AC32" s="237"/>
      <c r="AD32" s="202">
        <f t="shared" ref="AD32:AD40" si="16">SUM(F32:AC32)</f>
        <v>292404</v>
      </c>
      <c r="AE32" s="141">
        <v>25</v>
      </c>
    </row>
    <row r="33" spans="1:31">
      <c r="A33" s="199" t="s">
        <v>41</v>
      </c>
      <c r="B33" s="200">
        <f t="shared" si="15"/>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16"/>
        <v>0</v>
      </c>
      <c r="AE33" s="141">
        <v>26</v>
      </c>
    </row>
    <row r="34" spans="1:31">
      <c r="A34" s="199" t="s">
        <v>42</v>
      </c>
      <c r="B34" s="200">
        <f t="shared" si="15"/>
        <v>0</v>
      </c>
      <c r="E34" s="175" t="s">
        <v>24</v>
      </c>
      <c r="F34" s="237">
        <v>0</v>
      </c>
      <c r="G34" s="237">
        <v>0</v>
      </c>
      <c r="H34" s="237">
        <v>0</v>
      </c>
      <c r="I34" s="237">
        <v>2092</v>
      </c>
      <c r="J34" s="237">
        <v>0</v>
      </c>
      <c r="K34" s="237">
        <v>1000</v>
      </c>
      <c r="L34" s="237">
        <v>42740.23</v>
      </c>
      <c r="M34" s="237">
        <v>34104.029999999992</v>
      </c>
      <c r="N34" s="237">
        <v>37683.010000000009</v>
      </c>
      <c r="O34" s="237">
        <v>49758.87000000001</v>
      </c>
      <c r="P34" s="237">
        <v>46914.599999999977</v>
      </c>
      <c r="Q34" s="237">
        <v>0</v>
      </c>
      <c r="R34" s="237">
        <v>104161.10999999999</v>
      </c>
      <c r="S34" s="237">
        <v>0</v>
      </c>
      <c r="T34" s="237">
        <v>9422.7700000000186</v>
      </c>
      <c r="U34" s="237">
        <v>40394.400000000023</v>
      </c>
      <c r="V34" s="237">
        <v>28965.469999999972</v>
      </c>
      <c r="W34" s="237">
        <v>0</v>
      </c>
      <c r="X34" s="237">
        <v>80174.290000000037</v>
      </c>
      <c r="Y34" s="237">
        <v>28183.489999999991</v>
      </c>
      <c r="Z34" s="237">
        <v>34113.400000000023</v>
      </c>
      <c r="AA34" s="237">
        <v>38452.349999999977</v>
      </c>
      <c r="AB34" s="237">
        <v>0</v>
      </c>
      <c r="AC34" s="237"/>
      <c r="AD34" s="202">
        <f t="shared" si="16"/>
        <v>578160.02</v>
      </c>
      <c r="AE34" s="141">
        <v>27</v>
      </c>
    </row>
    <row r="35" spans="1:31">
      <c r="A35" s="199" t="s">
        <v>43</v>
      </c>
      <c r="B35" s="200">
        <f t="shared" si="15"/>
        <v>0</v>
      </c>
      <c r="E35" s="175" t="s">
        <v>24</v>
      </c>
      <c r="F35" s="237">
        <v>0</v>
      </c>
      <c r="G35" s="237">
        <v>0</v>
      </c>
      <c r="H35" s="237">
        <v>366.11</v>
      </c>
      <c r="I35" s="237">
        <v>241.89</v>
      </c>
      <c r="J35" s="237">
        <v>0</v>
      </c>
      <c r="K35" s="237">
        <v>290</v>
      </c>
      <c r="L35" s="237">
        <v>868.07999999999993</v>
      </c>
      <c r="M35" s="237">
        <v>0</v>
      </c>
      <c r="N35" s="237">
        <v>0</v>
      </c>
      <c r="O35" s="237">
        <v>0</v>
      </c>
      <c r="P35" s="237">
        <v>85.1400000000001</v>
      </c>
      <c r="Q35" s="237">
        <v>0</v>
      </c>
      <c r="R35" s="237">
        <v>271.87999999999988</v>
      </c>
      <c r="S35" s="237">
        <v>0</v>
      </c>
      <c r="T35" s="237">
        <v>4928.5499999999993</v>
      </c>
      <c r="U35" s="237">
        <v>0</v>
      </c>
      <c r="V35" s="237">
        <v>0</v>
      </c>
      <c r="W35" s="237">
        <v>453.36000000000058</v>
      </c>
      <c r="X35" s="237">
        <v>0</v>
      </c>
      <c r="Y35" s="237">
        <v>0</v>
      </c>
      <c r="Z35" s="237">
        <v>0</v>
      </c>
      <c r="AA35" s="237">
        <v>0</v>
      </c>
      <c r="AB35" s="237">
        <v>0</v>
      </c>
      <c r="AC35" s="237"/>
      <c r="AD35" s="202">
        <f t="shared" si="16"/>
        <v>7505.01</v>
      </c>
      <c r="AE35" s="141">
        <v>28</v>
      </c>
    </row>
    <row r="36" spans="1:31">
      <c r="A36" s="199" t="s">
        <v>44</v>
      </c>
      <c r="B36" s="200">
        <f t="shared" si="15"/>
        <v>74550</v>
      </c>
      <c r="E36" s="175" t="s">
        <v>24</v>
      </c>
      <c r="F36" s="237">
        <v>0</v>
      </c>
      <c r="G36" s="237">
        <v>0</v>
      </c>
      <c r="H36" s="237">
        <v>0</v>
      </c>
      <c r="I36" s="237">
        <v>0</v>
      </c>
      <c r="J36" s="237">
        <v>0</v>
      </c>
      <c r="K36" s="237">
        <v>0</v>
      </c>
      <c r="L36" s="237">
        <v>0</v>
      </c>
      <c r="M36" s="237">
        <v>0</v>
      </c>
      <c r="N36" s="237">
        <v>0</v>
      </c>
      <c r="O36" s="237">
        <v>0</v>
      </c>
      <c r="P36" s="237">
        <v>0</v>
      </c>
      <c r="Q36" s="237">
        <v>0</v>
      </c>
      <c r="R36" s="237">
        <v>0</v>
      </c>
      <c r="S36" s="237">
        <v>0</v>
      </c>
      <c r="T36" s="237">
        <v>15000</v>
      </c>
      <c r="U36" s="237">
        <v>0</v>
      </c>
      <c r="V36" s="237">
        <v>15000</v>
      </c>
      <c r="W36" s="237">
        <v>0</v>
      </c>
      <c r="X36" s="237">
        <v>0</v>
      </c>
      <c r="Y36" s="237">
        <v>0</v>
      </c>
      <c r="Z36" s="237">
        <v>19977.550000000003</v>
      </c>
      <c r="AA36" s="237">
        <v>388952.64</v>
      </c>
      <c r="AB36" s="237">
        <v>74550</v>
      </c>
      <c r="AC36" s="237"/>
      <c r="AD36" s="202">
        <f t="shared" si="16"/>
        <v>513480.19</v>
      </c>
      <c r="AE36" s="141">
        <v>29</v>
      </c>
    </row>
    <row r="37" spans="1:31">
      <c r="A37" s="199" t="s">
        <v>45</v>
      </c>
      <c r="B37" s="200">
        <f t="shared" si="15"/>
        <v>45662.589999999967</v>
      </c>
      <c r="E37" s="175" t="s">
        <v>24</v>
      </c>
      <c r="F37" s="237">
        <v>0</v>
      </c>
      <c r="G37" s="237">
        <v>0</v>
      </c>
      <c r="H37" s="237">
        <v>0</v>
      </c>
      <c r="I37" s="237">
        <v>0</v>
      </c>
      <c r="J37" s="237">
        <v>0</v>
      </c>
      <c r="K37" s="237">
        <v>119127</v>
      </c>
      <c r="L37" s="237">
        <v>9947.8999999999942</v>
      </c>
      <c r="M37" s="237">
        <v>84794.260000000009</v>
      </c>
      <c r="N37" s="237">
        <v>8641.210000000021</v>
      </c>
      <c r="O37" s="237">
        <v>6615.6199999999662</v>
      </c>
      <c r="P37" s="237">
        <v>18566.510000000009</v>
      </c>
      <c r="Q37" s="237">
        <v>19856.469999999972</v>
      </c>
      <c r="R37" s="237">
        <v>86308.460000000021</v>
      </c>
      <c r="S37" s="237">
        <v>85745.32</v>
      </c>
      <c r="T37" s="237">
        <v>50981.810000000056</v>
      </c>
      <c r="U37" s="237">
        <v>73465.409999999916</v>
      </c>
      <c r="V37" s="237">
        <v>34841.090000000084</v>
      </c>
      <c r="W37" s="237">
        <v>52275.589999999967</v>
      </c>
      <c r="X37" s="237">
        <v>105252.89999999991</v>
      </c>
      <c r="Y37" s="237">
        <v>2914.5599999999395</v>
      </c>
      <c r="Z37" s="237">
        <v>9278.5600000000559</v>
      </c>
      <c r="AA37" s="237">
        <v>76294.490000000107</v>
      </c>
      <c r="AB37" s="237">
        <v>45662.589999999967</v>
      </c>
      <c r="AC37" s="237"/>
      <c r="AD37" s="202">
        <f t="shared" si="16"/>
        <v>890569.75</v>
      </c>
      <c r="AE37" s="141">
        <v>30</v>
      </c>
    </row>
    <row r="38" spans="1:31">
      <c r="A38" s="199" t="s">
        <v>46</v>
      </c>
      <c r="B38" s="200">
        <f t="shared" si="15"/>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16"/>
        <v>1951</v>
      </c>
      <c r="AE38" s="141">
        <v>31</v>
      </c>
    </row>
    <row r="39" spans="1:31">
      <c r="A39" s="199" t="s">
        <v>83</v>
      </c>
      <c r="B39" s="200">
        <f t="shared" si="15"/>
        <v>2943</v>
      </c>
      <c r="E39" s="175" t="s">
        <v>24</v>
      </c>
      <c r="F39" s="237">
        <v>173</v>
      </c>
      <c r="G39" s="237">
        <v>326</v>
      </c>
      <c r="H39" s="237">
        <v>1356</v>
      </c>
      <c r="I39" s="237">
        <v>-432</v>
      </c>
      <c r="J39" s="237">
        <v>154</v>
      </c>
      <c r="K39" s="237">
        <v>3301</v>
      </c>
      <c r="L39" s="237">
        <v>711</v>
      </c>
      <c r="M39" s="237">
        <v>2285</v>
      </c>
      <c r="N39" s="237">
        <v>3527</v>
      </c>
      <c r="O39" s="237">
        <v>654</v>
      </c>
      <c r="P39" s="237">
        <v>1042</v>
      </c>
      <c r="Q39" s="237">
        <v>2985</v>
      </c>
      <c r="R39" s="237">
        <v>4775</v>
      </c>
      <c r="S39" s="237">
        <v>1922</v>
      </c>
      <c r="T39" s="237">
        <v>4336</v>
      </c>
      <c r="U39" s="237">
        <v>2266</v>
      </c>
      <c r="V39" s="237">
        <v>1980</v>
      </c>
      <c r="W39" s="237">
        <v>4141</v>
      </c>
      <c r="X39" s="237">
        <v>4642</v>
      </c>
      <c r="Y39" s="237">
        <v>1518</v>
      </c>
      <c r="Z39" s="237">
        <v>3139</v>
      </c>
      <c r="AA39" s="237">
        <v>13939</v>
      </c>
      <c r="AB39" s="237">
        <v>2943</v>
      </c>
      <c r="AC39" s="237"/>
      <c r="AD39" s="202">
        <f t="shared" si="16"/>
        <v>61683</v>
      </c>
      <c r="AE39" s="141">
        <v>32</v>
      </c>
    </row>
    <row r="40" spans="1:31">
      <c r="A40" s="213" t="s">
        <v>47</v>
      </c>
      <c r="B40" s="254">
        <f t="shared" si="15"/>
        <v>138025.58999999997</v>
      </c>
      <c r="C40" s="187"/>
      <c r="D40" s="187"/>
      <c r="E40" s="214"/>
      <c r="F40" s="309">
        <v>10373</v>
      </c>
      <c r="G40" s="309">
        <v>19466</v>
      </c>
      <c r="H40" s="309">
        <v>16517.11</v>
      </c>
      <c r="I40" s="309">
        <v>7086.89</v>
      </c>
      <c r="J40" s="309">
        <v>5942</v>
      </c>
      <c r="K40" s="309">
        <v>132364</v>
      </c>
      <c r="L40" s="309">
        <v>61265.21</v>
      </c>
      <c r="M40" s="309">
        <v>129542.29000000001</v>
      </c>
      <c r="N40" s="309">
        <v>54340.172550579809</v>
      </c>
      <c r="O40" s="309">
        <v>63573.537449420197</v>
      </c>
      <c r="P40" s="309">
        <v>73378.329999999987</v>
      </c>
      <c r="Q40" s="309">
        <v>31752.389999999974</v>
      </c>
      <c r="R40" s="309">
        <f t="shared" ref="R40:AC40" si="17">SUM(R32:R39)</f>
        <v>204461.45</v>
      </c>
      <c r="S40" s="309">
        <f t="shared" si="17"/>
        <v>96127.32</v>
      </c>
      <c r="T40" s="309">
        <f t="shared" si="17"/>
        <v>112934.13000000008</v>
      </c>
      <c r="U40" s="309">
        <f t="shared" si="17"/>
        <v>126967.80999999994</v>
      </c>
      <c r="V40" s="309">
        <f t="shared" si="17"/>
        <v>94562.560000000056</v>
      </c>
      <c r="W40" s="309">
        <f t="shared" si="17"/>
        <v>86216.949999999968</v>
      </c>
      <c r="X40" s="309">
        <f t="shared" si="17"/>
        <v>207011.18999999994</v>
      </c>
      <c r="Y40" s="215">
        <f t="shared" si="17"/>
        <v>53951.04999999993</v>
      </c>
      <c r="Z40" s="215">
        <f t="shared" si="17"/>
        <v>84696.510000000082</v>
      </c>
      <c r="AA40" s="215">
        <f t="shared" si="17"/>
        <v>535197.4800000001</v>
      </c>
      <c r="AB40" s="215">
        <f t="shared" si="17"/>
        <v>138025.58999999997</v>
      </c>
      <c r="AC40" s="215">
        <f t="shared" si="17"/>
        <v>0</v>
      </c>
      <c r="AD40" s="205">
        <f t="shared" si="16"/>
        <v>2345752.9700000002</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8"/>
        <v>6018351.3799999999</v>
      </c>
      <c r="E46" s="175" t="s">
        <v>111</v>
      </c>
      <c r="F46" s="237">
        <v>250560</v>
      </c>
      <c r="G46" s="237">
        <v>501900</v>
      </c>
      <c r="H46" s="237">
        <v>487200</v>
      </c>
      <c r="I46" s="237">
        <v>693600</v>
      </c>
      <c r="J46" s="237">
        <v>1005600</v>
      </c>
      <c r="K46" s="237">
        <v>1277238</v>
      </c>
      <c r="L46" s="237">
        <v>1718755.2</v>
      </c>
      <c r="M46" s="237">
        <v>1955755.2</v>
      </c>
      <c r="N46" s="237">
        <v>2262715.2000000002</v>
      </c>
      <c r="O46" s="237">
        <v>2262715</v>
      </c>
      <c r="P46" s="237">
        <v>2262715.2000000002</v>
      </c>
      <c r="Q46" s="237">
        <v>2424169.2000000002</v>
      </c>
      <c r="R46" s="237">
        <v>2811295.29</v>
      </c>
      <c r="S46" s="237">
        <v>3706302.36</v>
      </c>
      <c r="T46" s="237">
        <v>3661929.76</v>
      </c>
      <c r="U46" s="237">
        <v>3724888.56</v>
      </c>
      <c r="V46" s="237">
        <v>3673025.69</v>
      </c>
      <c r="W46" s="237">
        <v>3907329.6900000004</v>
      </c>
      <c r="X46" s="237">
        <v>3941171.4400000004</v>
      </c>
      <c r="Y46" s="237">
        <v>4750239.4400000004</v>
      </c>
      <c r="Z46" s="237">
        <v>5584214.0199999996</v>
      </c>
      <c r="AA46" s="237">
        <v>5865659.3799999999</v>
      </c>
      <c r="AB46" s="237">
        <v>6018351.3799999999</v>
      </c>
      <c r="AC46" s="237"/>
      <c r="AD46" s="245"/>
      <c r="AE46" s="141">
        <v>39</v>
      </c>
    </row>
    <row r="47" spans="1:31">
      <c r="A47" s="199" t="s">
        <v>93</v>
      </c>
      <c r="B47" s="200">
        <f t="shared" si="1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66</v>
      </c>
      <c r="B50" s="168"/>
      <c r="F50" s="266"/>
      <c r="G50" s="266"/>
      <c r="H50" s="266"/>
      <c r="I50" s="266"/>
      <c r="J50" s="266"/>
      <c r="K50" s="266"/>
      <c r="L50" s="266"/>
      <c r="M50" s="266"/>
      <c r="N50" s="266"/>
      <c r="O50" s="266"/>
      <c r="P50" s="266"/>
      <c r="Q50" s="266"/>
      <c r="R50" s="266"/>
      <c r="S50" s="266"/>
      <c r="T50" s="266"/>
      <c r="U50" s="266"/>
      <c r="V50" s="266"/>
      <c r="W50" s="266"/>
      <c r="X50" s="266"/>
      <c r="Y50" s="192"/>
      <c r="Z50" s="192"/>
      <c r="AA50" s="192"/>
      <c r="AB50" s="192"/>
      <c r="AC50" s="192"/>
      <c r="AD50" s="245"/>
      <c r="AE50" s="141">
        <v>43</v>
      </c>
    </row>
    <row r="51" spans="1:31">
      <c r="A51" s="136" t="s">
        <v>59</v>
      </c>
      <c r="B51" s="210">
        <f>HLOOKUP($B$7,$F$8:$AC$75,AE51,FALSE)</f>
        <v>6852117</v>
      </c>
      <c r="F51" s="208">
        <f>$F$4</f>
        <v>6852117</v>
      </c>
      <c r="G51" s="208">
        <f t="shared" ref="G51:Q51" si="19">$F$4</f>
        <v>6852117</v>
      </c>
      <c r="H51" s="208">
        <f t="shared" si="19"/>
        <v>6852117</v>
      </c>
      <c r="I51" s="208">
        <f t="shared" si="19"/>
        <v>6852117</v>
      </c>
      <c r="J51" s="208">
        <f t="shared" si="19"/>
        <v>6852117</v>
      </c>
      <c r="K51" s="208">
        <f t="shared" si="19"/>
        <v>6852117</v>
      </c>
      <c r="L51" s="208">
        <f t="shared" si="19"/>
        <v>6852117</v>
      </c>
      <c r="M51" s="208">
        <f t="shared" si="19"/>
        <v>6852117</v>
      </c>
      <c r="N51" s="208">
        <f t="shared" si="19"/>
        <v>6852117</v>
      </c>
      <c r="O51" s="208">
        <f t="shared" si="19"/>
        <v>6852117</v>
      </c>
      <c r="P51" s="208">
        <f t="shared" si="19"/>
        <v>6852117</v>
      </c>
      <c r="Q51" s="208">
        <f t="shared" si="19"/>
        <v>6852117</v>
      </c>
      <c r="R51" s="208">
        <f>$G$4</f>
        <v>6852117</v>
      </c>
      <c r="S51" s="208">
        <f t="shared" ref="S51:AC51" si="20">$G$4</f>
        <v>6852117</v>
      </c>
      <c r="T51" s="208">
        <f t="shared" si="20"/>
        <v>6852117</v>
      </c>
      <c r="U51" s="208">
        <f>$G$4</f>
        <v>6852117</v>
      </c>
      <c r="V51" s="208">
        <f t="shared" si="20"/>
        <v>6852117</v>
      </c>
      <c r="W51" s="208">
        <f t="shared" si="20"/>
        <v>6852117</v>
      </c>
      <c r="X51" s="208">
        <f t="shared" si="20"/>
        <v>6852117</v>
      </c>
      <c r="Y51" s="208">
        <f t="shared" si="20"/>
        <v>6852117</v>
      </c>
      <c r="Z51" s="208">
        <f t="shared" si="20"/>
        <v>6852117</v>
      </c>
      <c r="AA51" s="208">
        <f t="shared" si="20"/>
        <v>6852117</v>
      </c>
      <c r="AB51" s="208">
        <f t="shared" si="20"/>
        <v>6852117</v>
      </c>
      <c r="AC51" s="208">
        <f t="shared" si="20"/>
        <v>6852117</v>
      </c>
      <c r="AD51" s="209"/>
      <c r="AE51" s="141">
        <v>44</v>
      </c>
    </row>
    <row r="52" spans="1:31">
      <c r="A52" s="136" t="s">
        <v>60</v>
      </c>
      <c r="B52" s="210">
        <f>HLOOKUP($B$7,$F$8:$AC$75,AE52,FALSE)</f>
        <v>6281107.25</v>
      </c>
      <c r="F52" s="210">
        <f t="shared" ref="F52:AC52" si="21">F51*(F9/12)</f>
        <v>571009.75</v>
      </c>
      <c r="G52" s="210">
        <f t="shared" si="21"/>
        <v>1142019.5</v>
      </c>
      <c r="H52" s="210">
        <f t="shared" si="21"/>
        <v>1713029.25</v>
      </c>
      <c r="I52" s="210">
        <f t="shared" si="21"/>
        <v>2284039</v>
      </c>
      <c r="J52" s="210">
        <f t="shared" si="21"/>
        <v>2855048.75</v>
      </c>
      <c r="K52" s="210">
        <f t="shared" si="21"/>
        <v>3426058.5</v>
      </c>
      <c r="L52" s="210">
        <f t="shared" si="21"/>
        <v>3997068.2500000005</v>
      </c>
      <c r="M52" s="210">
        <f t="shared" si="21"/>
        <v>4568078</v>
      </c>
      <c r="N52" s="210">
        <f t="shared" si="21"/>
        <v>5139087.75</v>
      </c>
      <c r="O52" s="210">
        <f t="shared" si="21"/>
        <v>5710097.5</v>
      </c>
      <c r="P52" s="210">
        <f t="shared" si="21"/>
        <v>6281107.25</v>
      </c>
      <c r="Q52" s="210">
        <f t="shared" si="21"/>
        <v>6852117</v>
      </c>
      <c r="R52" s="210">
        <f t="shared" si="21"/>
        <v>571009.75</v>
      </c>
      <c r="S52" s="210">
        <f t="shared" si="21"/>
        <v>1142019.5</v>
      </c>
      <c r="T52" s="210">
        <f t="shared" si="21"/>
        <v>1713029.25</v>
      </c>
      <c r="U52" s="210">
        <f t="shared" si="21"/>
        <v>2284039</v>
      </c>
      <c r="V52" s="210">
        <f t="shared" si="21"/>
        <v>2855048.75</v>
      </c>
      <c r="W52" s="210">
        <f t="shared" si="21"/>
        <v>3426058.5</v>
      </c>
      <c r="X52" s="210">
        <f t="shared" si="21"/>
        <v>3997068.2500000005</v>
      </c>
      <c r="Y52" s="210">
        <f t="shared" si="21"/>
        <v>4568078</v>
      </c>
      <c r="Z52" s="210">
        <f t="shared" si="21"/>
        <v>5139087.75</v>
      </c>
      <c r="AA52" s="210">
        <f t="shared" si="21"/>
        <v>5710097.5</v>
      </c>
      <c r="AB52" s="210">
        <f t="shared" si="21"/>
        <v>6281107.25</v>
      </c>
      <c r="AC52" s="210">
        <f t="shared" si="21"/>
        <v>6852117</v>
      </c>
      <c r="AD52" s="245"/>
      <c r="AE52" s="141">
        <v>45</v>
      </c>
    </row>
    <row r="53" spans="1:31">
      <c r="A53" s="182" t="s">
        <v>55</v>
      </c>
      <c r="B53" s="200">
        <f>HLOOKUP($B$7,$F$8:$AC$75,AE53,FALSE)</f>
        <v>1740152.04</v>
      </c>
      <c r="F53" s="211">
        <f>F40</f>
        <v>10373</v>
      </c>
      <c r="G53" s="211">
        <f t="shared" ref="G53:Q53" si="22">F53+G40</f>
        <v>29839</v>
      </c>
      <c r="H53" s="211">
        <f t="shared" si="22"/>
        <v>46356.11</v>
      </c>
      <c r="I53" s="211">
        <f t="shared" si="22"/>
        <v>53443</v>
      </c>
      <c r="J53" s="211">
        <f t="shared" si="22"/>
        <v>59385</v>
      </c>
      <c r="K53" s="211">
        <f t="shared" si="22"/>
        <v>191749</v>
      </c>
      <c r="L53" s="211">
        <f t="shared" si="22"/>
        <v>253014.21</v>
      </c>
      <c r="M53" s="211">
        <f t="shared" si="22"/>
        <v>382556.5</v>
      </c>
      <c r="N53" s="211">
        <f t="shared" si="22"/>
        <v>436896.67255057982</v>
      </c>
      <c r="O53" s="211">
        <f t="shared" si="22"/>
        <v>500470.21</v>
      </c>
      <c r="P53" s="211">
        <f t="shared" si="22"/>
        <v>573848.54</v>
      </c>
      <c r="Q53" s="211">
        <f t="shared" si="22"/>
        <v>605600.93000000005</v>
      </c>
      <c r="R53" s="211">
        <f>R40</f>
        <v>204461.45</v>
      </c>
      <c r="S53" s="211">
        <f t="shared" ref="S53:AC53" si="23">R53+S40</f>
        <v>300588.77</v>
      </c>
      <c r="T53" s="211">
        <f t="shared" si="23"/>
        <v>413522.90000000008</v>
      </c>
      <c r="U53" s="211">
        <f t="shared" si="23"/>
        <v>540490.71</v>
      </c>
      <c r="V53" s="211">
        <f t="shared" si="23"/>
        <v>635053.27</v>
      </c>
      <c r="W53" s="211">
        <f t="shared" si="23"/>
        <v>721270.22</v>
      </c>
      <c r="X53" s="211">
        <f t="shared" si="23"/>
        <v>928281.40999999992</v>
      </c>
      <c r="Y53" s="211">
        <f t="shared" si="23"/>
        <v>982232.45999999985</v>
      </c>
      <c r="Z53" s="211">
        <f t="shared" si="23"/>
        <v>1066928.97</v>
      </c>
      <c r="AA53" s="211">
        <f t="shared" si="23"/>
        <v>1602126.4500000002</v>
      </c>
      <c r="AB53" s="211">
        <f t="shared" si="23"/>
        <v>1740152.04</v>
      </c>
      <c r="AC53" s="211">
        <f t="shared" si="23"/>
        <v>1740152.04</v>
      </c>
      <c r="AD53" s="255"/>
      <c r="AE53" s="141">
        <v>46</v>
      </c>
    </row>
    <row r="54" spans="1:31">
      <c r="A54" s="182" t="s">
        <v>85</v>
      </c>
      <c r="B54" s="200">
        <f>HLOOKUP($B$7,$F$8:$AC$75,AE54,FALSE)</f>
        <v>6018351.3799999999</v>
      </c>
      <c r="E54" s="139"/>
      <c r="F54" s="211">
        <f>SUM(F42:F49)</f>
        <v>250560</v>
      </c>
      <c r="G54" s="211">
        <f t="shared" ref="G54:AC54" si="24">SUM(G42:G49)</f>
        <v>501900</v>
      </c>
      <c r="H54" s="211">
        <f t="shared" si="24"/>
        <v>487200</v>
      </c>
      <c r="I54" s="211">
        <f t="shared" si="24"/>
        <v>693600</v>
      </c>
      <c r="J54" s="211">
        <f t="shared" si="24"/>
        <v>1005600</v>
      </c>
      <c r="K54" s="211">
        <f t="shared" si="24"/>
        <v>1277238</v>
      </c>
      <c r="L54" s="211">
        <f t="shared" si="24"/>
        <v>1718755.2</v>
      </c>
      <c r="M54" s="211">
        <f t="shared" si="24"/>
        <v>1955755.2</v>
      </c>
      <c r="N54" s="211">
        <f t="shared" si="24"/>
        <v>2262715.2000000002</v>
      </c>
      <c r="O54" s="211">
        <f t="shared" si="24"/>
        <v>2262715</v>
      </c>
      <c r="P54" s="211">
        <f t="shared" si="24"/>
        <v>2262715.2000000002</v>
      </c>
      <c r="Q54" s="211">
        <f t="shared" si="24"/>
        <v>2424169.2000000002</v>
      </c>
      <c r="R54" s="211">
        <f t="shared" si="24"/>
        <v>2811295.29</v>
      </c>
      <c r="S54" s="211">
        <f t="shared" si="24"/>
        <v>3706302.36</v>
      </c>
      <c r="T54" s="211">
        <f t="shared" si="24"/>
        <v>3661929.76</v>
      </c>
      <c r="U54" s="211">
        <f t="shared" si="24"/>
        <v>3724888.56</v>
      </c>
      <c r="V54" s="211">
        <f t="shared" si="24"/>
        <v>3673025.69</v>
      </c>
      <c r="W54" s="211">
        <f t="shared" si="24"/>
        <v>3907329.6900000004</v>
      </c>
      <c r="X54" s="211">
        <f t="shared" si="24"/>
        <v>3941171.4400000004</v>
      </c>
      <c r="Y54" s="211">
        <f t="shared" si="24"/>
        <v>4750239.4400000004</v>
      </c>
      <c r="Z54" s="211">
        <f t="shared" si="24"/>
        <v>5584214.0199999996</v>
      </c>
      <c r="AA54" s="211">
        <f t="shared" si="24"/>
        <v>5865659.3799999999</v>
      </c>
      <c r="AB54" s="211">
        <f t="shared" si="24"/>
        <v>6018351.3799999999</v>
      </c>
      <c r="AC54" s="211">
        <f t="shared" si="24"/>
        <v>0</v>
      </c>
      <c r="AD54" s="255"/>
      <c r="AE54" s="141">
        <v>47</v>
      </c>
    </row>
    <row r="55" spans="1:31">
      <c r="A55" s="213" t="s">
        <v>56</v>
      </c>
      <c r="B55" s="254">
        <f>HLOOKUP($B$7,$F$8:$AC$75,AE55,FALSE)</f>
        <v>7758503.4199999999</v>
      </c>
      <c r="C55" s="187"/>
      <c r="D55" s="187"/>
      <c r="E55" s="214"/>
      <c r="F55" s="215">
        <f>F53+F54</f>
        <v>260933</v>
      </c>
      <c r="G55" s="215">
        <f t="shared" ref="G55:AC55" si="25">G53+G54</f>
        <v>531739</v>
      </c>
      <c r="H55" s="215">
        <f t="shared" si="25"/>
        <v>533556.11</v>
      </c>
      <c r="I55" s="215">
        <f t="shared" si="25"/>
        <v>747043</v>
      </c>
      <c r="J55" s="215">
        <f t="shared" si="25"/>
        <v>1064985</v>
      </c>
      <c r="K55" s="215">
        <f t="shared" si="25"/>
        <v>1468987</v>
      </c>
      <c r="L55" s="215">
        <f>L53+L54</f>
        <v>1971769.41</v>
      </c>
      <c r="M55" s="215">
        <f t="shared" si="25"/>
        <v>2338311.7000000002</v>
      </c>
      <c r="N55" s="215">
        <f t="shared" si="25"/>
        <v>2699611.8725505802</v>
      </c>
      <c r="O55" s="215">
        <f t="shared" si="25"/>
        <v>2763185.21</v>
      </c>
      <c r="P55" s="215">
        <f t="shared" si="25"/>
        <v>2836563.74</v>
      </c>
      <c r="Q55" s="215">
        <f t="shared" si="25"/>
        <v>3029770.1300000004</v>
      </c>
      <c r="R55" s="215">
        <f t="shared" si="25"/>
        <v>3015756.74</v>
      </c>
      <c r="S55" s="215">
        <f t="shared" si="25"/>
        <v>4006891.13</v>
      </c>
      <c r="T55" s="215">
        <f t="shared" si="25"/>
        <v>4075452.6599999997</v>
      </c>
      <c r="U55" s="215">
        <f t="shared" si="25"/>
        <v>4265379.2699999996</v>
      </c>
      <c r="V55" s="215">
        <f t="shared" si="25"/>
        <v>4308078.96</v>
      </c>
      <c r="W55" s="215">
        <f t="shared" si="25"/>
        <v>4628599.91</v>
      </c>
      <c r="X55" s="215">
        <f t="shared" si="25"/>
        <v>4869452.8500000006</v>
      </c>
      <c r="Y55" s="215">
        <f t="shared" si="25"/>
        <v>5732471.9000000004</v>
      </c>
      <c r="Z55" s="215">
        <f t="shared" si="25"/>
        <v>6651142.9899999993</v>
      </c>
      <c r="AA55" s="215">
        <f t="shared" si="25"/>
        <v>7467785.8300000001</v>
      </c>
      <c r="AB55" s="215">
        <f t="shared" si="25"/>
        <v>7758503.4199999999</v>
      </c>
      <c r="AC55" s="215">
        <f t="shared" si="25"/>
        <v>1740152.04</v>
      </c>
      <c r="AD55" s="255"/>
      <c r="AE55" s="141">
        <v>48</v>
      </c>
    </row>
    <row r="56" spans="1:31">
      <c r="A56" s="182" t="s">
        <v>72</v>
      </c>
      <c r="B56" s="189">
        <f>IFERROR(HLOOKUP($B$7,$F$8:$AC$75,AE56,FALSE),"-  ")</f>
        <v>0.25395830806741915</v>
      </c>
      <c r="F56" s="189">
        <f>IFERROR(F53/F51,"-  ")</f>
        <v>1.5138387158304507E-3</v>
      </c>
      <c r="G56" s="189">
        <f t="shared" ref="G56:AC56" si="26">IFERROR(G53/G51,"-  ")</f>
        <v>4.3547125654742908E-3</v>
      </c>
      <c r="H56" s="189">
        <f t="shared" si="26"/>
        <v>6.7652245284194655E-3</v>
      </c>
      <c r="I56" s="189">
        <f t="shared" si="26"/>
        <v>7.7994873701076614E-3</v>
      </c>
      <c r="J56" s="189">
        <f t="shared" si="26"/>
        <v>8.6666646235024885E-3</v>
      </c>
      <c r="K56" s="189">
        <f t="shared" si="26"/>
        <v>2.7983906287648037E-2</v>
      </c>
      <c r="L56" s="189">
        <f t="shared" si="26"/>
        <v>3.6924969319700754E-2</v>
      </c>
      <c r="M56" s="189">
        <f t="shared" si="26"/>
        <v>5.5830409784304619E-2</v>
      </c>
      <c r="N56" s="189">
        <f t="shared" si="26"/>
        <v>6.3760830784205788E-2</v>
      </c>
      <c r="O56" s="189">
        <f t="shared" si="26"/>
        <v>7.3038771813149134E-2</v>
      </c>
      <c r="P56" s="189">
        <f t="shared" si="26"/>
        <v>8.3747627193172566E-2</v>
      </c>
      <c r="Q56" s="189">
        <f t="shared" si="26"/>
        <v>8.8381580466299695E-2</v>
      </c>
      <c r="R56" s="189">
        <f t="shared" si="26"/>
        <v>2.983916503468928E-2</v>
      </c>
      <c r="S56" s="189">
        <f t="shared" si="26"/>
        <v>4.3868014804767638E-2</v>
      </c>
      <c r="T56" s="189">
        <f t="shared" si="26"/>
        <v>6.0349655442252383E-2</v>
      </c>
      <c r="U56" s="189">
        <f t="shared" si="26"/>
        <v>7.8879375527300538E-2</v>
      </c>
      <c r="V56" s="189">
        <f t="shared" si="26"/>
        <v>9.2679863755974978E-2</v>
      </c>
      <c r="W56" s="189">
        <f t="shared" si="26"/>
        <v>0.10526239117049518</v>
      </c>
      <c r="X56" s="189">
        <f t="shared" si="26"/>
        <v>0.13547366602175648</v>
      </c>
      <c r="Y56" s="189">
        <f t="shared" si="26"/>
        <v>0.14334729836049206</v>
      </c>
      <c r="Z56" s="189">
        <f t="shared" si="26"/>
        <v>0.15570793230763572</v>
      </c>
      <c r="AA56" s="189">
        <f t="shared" si="26"/>
        <v>0.23381481226896741</v>
      </c>
      <c r="AB56" s="189">
        <f t="shared" si="26"/>
        <v>0.25395830806741915</v>
      </c>
      <c r="AC56" s="189">
        <f t="shared" si="26"/>
        <v>0.25395830806741915</v>
      </c>
      <c r="AD56" s="250"/>
      <c r="AE56" s="141">
        <v>49</v>
      </c>
    </row>
    <row r="57" spans="1:31">
      <c r="A57" s="182" t="s">
        <v>73</v>
      </c>
      <c r="B57" s="189">
        <f>IFERROR(HLOOKUP($B$7,$F$8:$AC$75,AE57,FALSE),"-  ")</f>
        <v>1.1322783046465785</v>
      </c>
      <c r="E57" s="256"/>
      <c r="F57" s="189">
        <f>IFERROR(F55/F51,"-  ")</f>
        <v>3.8080639895670197E-2</v>
      </c>
      <c r="G57" s="189">
        <f t="shared" ref="G57:AC57" si="27">IFERROR(G55/G51,"-  ")</f>
        <v>7.7602148357945433E-2</v>
      </c>
      <c r="H57" s="189">
        <f t="shared" si="27"/>
        <v>7.7867337933663419E-2</v>
      </c>
      <c r="I57" s="189">
        <f t="shared" si="27"/>
        <v>0.10902367837560276</v>
      </c>
      <c r="J57" s="189">
        <f t="shared" si="27"/>
        <v>0.15542422874565626</v>
      </c>
      <c r="K57" s="189">
        <f t="shared" si="27"/>
        <v>0.21438440120038815</v>
      </c>
      <c r="L57" s="189">
        <f t="shared" si="27"/>
        <v>0.28776061617161525</v>
      </c>
      <c r="M57" s="189">
        <f t="shared" si="27"/>
        <v>0.34125390736906569</v>
      </c>
      <c r="N57" s="189">
        <f t="shared" si="27"/>
        <v>0.39398216238143341</v>
      </c>
      <c r="O57" s="189">
        <f t="shared" si="27"/>
        <v>0.40326007422231697</v>
      </c>
      <c r="P57" s="189">
        <f t="shared" si="27"/>
        <v>0.41396895879040013</v>
      </c>
      <c r="Q57" s="189">
        <f t="shared" si="27"/>
        <v>0.44216555700960747</v>
      </c>
      <c r="R57" s="189">
        <f t="shared" si="27"/>
        <v>0.44012043869069956</v>
      </c>
      <c r="S57" s="189">
        <f t="shared" si="27"/>
        <v>0.58476688737217997</v>
      </c>
      <c r="T57" s="189">
        <f t="shared" si="27"/>
        <v>0.59477277752262547</v>
      </c>
      <c r="U57" s="189">
        <f t="shared" si="27"/>
        <v>0.62249072366977964</v>
      </c>
      <c r="V57" s="189">
        <f t="shared" si="27"/>
        <v>0.62872232917213755</v>
      </c>
      <c r="W57" s="189">
        <f t="shared" si="27"/>
        <v>0.67549925227488095</v>
      </c>
      <c r="X57" s="189">
        <f t="shared" si="27"/>
        <v>0.71064940222124062</v>
      </c>
      <c r="Y57" s="189">
        <f t="shared" si="27"/>
        <v>0.83659865994699167</v>
      </c>
      <c r="Z57" s="189">
        <f t="shared" si="27"/>
        <v>0.97066979299973999</v>
      </c>
      <c r="AA57" s="189">
        <f t="shared" si="27"/>
        <v>1.0898508927970727</v>
      </c>
      <c r="AB57" s="189">
        <f t="shared" si="27"/>
        <v>1.1322783046465785</v>
      </c>
      <c r="AC57" s="189">
        <f t="shared" si="27"/>
        <v>0.25395830806741915</v>
      </c>
      <c r="AD57" s="250"/>
      <c r="AE57" s="141">
        <v>50</v>
      </c>
    </row>
    <row r="58" spans="1:31">
      <c r="A58" s="182" t="s">
        <v>74</v>
      </c>
      <c r="B58" s="189">
        <f>IFERROR(HLOOKUP($B$7,$F$8:$AC$75,AE58,FALSE),"-  ")</f>
        <v>0.27704542698263912</v>
      </c>
      <c r="F58" s="189">
        <f>IFERROR(F53/F52,"-  ")</f>
        <v>1.8166064589965409E-2</v>
      </c>
      <c r="G58" s="189">
        <f t="shared" ref="G58:AC58" si="28">IFERROR(G53/G52,"-  ")</f>
        <v>2.6128275392845745E-2</v>
      </c>
      <c r="H58" s="189">
        <f t="shared" si="28"/>
        <v>2.7060898113677862E-2</v>
      </c>
      <c r="I58" s="189">
        <f t="shared" si="28"/>
        <v>2.3398462110322985E-2</v>
      </c>
      <c r="J58" s="189">
        <f t="shared" si="28"/>
        <v>2.0799995096405972E-2</v>
      </c>
      <c r="K58" s="189">
        <f t="shared" si="28"/>
        <v>5.5967812575296073E-2</v>
      </c>
      <c r="L58" s="189">
        <f t="shared" si="28"/>
        <v>6.3299947405201284E-2</v>
      </c>
      <c r="M58" s="189">
        <f t="shared" si="28"/>
        <v>8.3745614676456928E-2</v>
      </c>
      <c r="N58" s="189">
        <f t="shared" si="28"/>
        <v>8.5014441045607722E-2</v>
      </c>
      <c r="O58" s="189">
        <f t="shared" si="28"/>
        <v>8.7646526175778963E-2</v>
      </c>
      <c r="P58" s="189">
        <f t="shared" si="28"/>
        <v>9.1361047847097351E-2</v>
      </c>
      <c r="Q58" s="189">
        <f t="shared" si="28"/>
        <v>8.8381580466299695E-2</v>
      </c>
      <c r="R58" s="189">
        <f t="shared" si="28"/>
        <v>0.35806998041627136</v>
      </c>
      <c r="S58" s="189">
        <f t="shared" si="28"/>
        <v>0.26320808882860586</v>
      </c>
      <c r="T58" s="189">
        <f t="shared" si="28"/>
        <v>0.24139862176900953</v>
      </c>
      <c r="U58" s="189">
        <f t="shared" si="28"/>
        <v>0.23663812658190161</v>
      </c>
      <c r="V58" s="189">
        <f t="shared" si="28"/>
        <v>0.22243167301433994</v>
      </c>
      <c r="W58" s="189">
        <f t="shared" si="28"/>
        <v>0.21052478234099037</v>
      </c>
      <c r="X58" s="189">
        <f t="shared" si="28"/>
        <v>0.23224057032301107</v>
      </c>
      <c r="Y58" s="189">
        <f t="shared" si="28"/>
        <v>0.21502094754073811</v>
      </c>
      <c r="Z58" s="189">
        <f t="shared" si="28"/>
        <v>0.20761057641018096</v>
      </c>
      <c r="AA58" s="189">
        <f t="shared" si="28"/>
        <v>0.28057777472276091</v>
      </c>
      <c r="AB58" s="189">
        <f t="shared" si="28"/>
        <v>0.27704542698263912</v>
      </c>
      <c r="AC58" s="189">
        <f t="shared" si="28"/>
        <v>0.25395830806741915</v>
      </c>
      <c r="AD58" s="25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27408468</v>
      </c>
      <c r="F60" s="217">
        <f>SUM($F$4:$I$4)</f>
        <v>27408468</v>
      </c>
      <c r="G60" s="217">
        <f t="shared" ref="G60:AC60" si="29">SUM($F$4:$I$4)</f>
        <v>27408468</v>
      </c>
      <c r="H60" s="217">
        <f t="shared" si="29"/>
        <v>27408468</v>
      </c>
      <c r="I60" s="217">
        <f t="shared" si="29"/>
        <v>27408468</v>
      </c>
      <c r="J60" s="217">
        <f t="shared" si="29"/>
        <v>27408468</v>
      </c>
      <c r="K60" s="217">
        <f t="shared" si="29"/>
        <v>27408468</v>
      </c>
      <c r="L60" s="217">
        <f t="shared" si="29"/>
        <v>27408468</v>
      </c>
      <c r="M60" s="217">
        <f t="shared" si="29"/>
        <v>27408468</v>
      </c>
      <c r="N60" s="217">
        <f t="shared" si="29"/>
        <v>27408468</v>
      </c>
      <c r="O60" s="217">
        <f t="shared" si="29"/>
        <v>27408468</v>
      </c>
      <c r="P60" s="217">
        <f t="shared" si="29"/>
        <v>27408468</v>
      </c>
      <c r="Q60" s="217">
        <f t="shared" si="29"/>
        <v>27408468</v>
      </c>
      <c r="R60" s="217">
        <f t="shared" si="29"/>
        <v>27408468</v>
      </c>
      <c r="S60" s="217">
        <f t="shared" si="29"/>
        <v>27408468</v>
      </c>
      <c r="T60" s="217">
        <f t="shared" si="29"/>
        <v>27408468</v>
      </c>
      <c r="U60" s="217">
        <f t="shared" si="29"/>
        <v>27408468</v>
      </c>
      <c r="V60" s="217">
        <f t="shared" si="29"/>
        <v>27408468</v>
      </c>
      <c r="W60" s="217">
        <f t="shared" si="29"/>
        <v>27408468</v>
      </c>
      <c r="X60" s="217">
        <f t="shared" si="29"/>
        <v>27408468</v>
      </c>
      <c r="Y60" s="217">
        <f t="shared" si="29"/>
        <v>27408468</v>
      </c>
      <c r="Z60" s="217">
        <f t="shared" si="29"/>
        <v>27408468</v>
      </c>
      <c r="AA60" s="217">
        <f t="shared" si="29"/>
        <v>27408468</v>
      </c>
      <c r="AB60" s="217">
        <f t="shared" si="29"/>
        <v>27408468</v>
      </c>
      <c r="AC60" s="217">
        <f t="shared" si="29"/>
        <v>27408468</v>
      </c>
      <c r="AD60" s="250"/>
      <c r="AE60" s="141">
        <v>53</v>
      </c>
    </row>
    <row r="61" spans="1:31">
      <c r="A61" s="182" t="s">
        <v>58</v>
      </c>
      <c r="B61" s="200">
        <f>HLOOKUP($B$7,$F$8:$AC$75,AE61,FALSE)</f>
        <v>2345752.9700000002</v>
      </c>
      <c r="F61" s="218">
        <f>F53</f>
        <v>10373</v>
      </c>
      <c r="G61" s="218">
        <f t="shared" ref="G61:Q61" si="30">G53</f>
        <v>29839</v>
      </c>
      <c r="H61" s="218">
        <f t="shared" si="30"/>
        <v>46356.11</v>
      </c>
      <c r="I61" s="218">
        <f t="shared" si="30"/>
        <v>53443</v>
      </c>
      <c r="J61" s="218">
        <f t="shared" si="30"/>
        <v>59385</v>
      </c>
      <c r="K61" s="218">
        <f t="shared" si="30"/>
        <v>191749</v>
      </c>
      <c r="L61" s="218">
        <f t="shared" si="30"/>
        <v>253014.21</v>
      </c>
      <c r="M61" s="218">
        <f t="shared" si="30"/>
        <v>382556.5</v>
      </c>
      <c r="N61" s="218">
        <f t="shared" si="30"/>
        <v>436896.67255057982</v>
      </c>
      <c r="O61" s="218">
        <f t="shared" si="30"/>
        <v>500470.21</v>
      </c>
      <c r="P61" s="218">
        <f t="shared" si="30"/>
        <v>573848.54</v>
      </c>
      <c r="Q61" s="218">
        <f t="shared" si="30"/>
        <v>605600.93000000005</v>
      </c>
      <c r="R61" s="218">
        <f>R53+Q61</f>
        <v>810062.38000000012</v>
      </c>
      <c r="S61" s="218">
        <f>S40+R61</f>
        <v>906189.70000000019</v>
      </c>
      <c r="T61" s="218">
        <f t="shared" ref="T61:AC61" si="31">T40+S61</f>
        <v>1019123.8300000003</v>
      </c>
      <c r="U61" s="218">
        <f t="shared" si="31"/>
        <v>1146091.6400000001</v>
      </c>
      <c r="V61" s="218">
        <f t="shared" si="31"/>
        <v>1240654.2000000002</v>
      </c>
      <c r="W61" s="218">
        <f t="shared" si="31"/>
        <v>1326871.1500000001</v>
      </c>
      <c r="X61" s="218">
        <f t="shared" si="31"/>
        <v>1533882.34</v>
      </c>
      <c r="Y61" s="218">
        <f t="shared" si="31"/>
        <v>1587833.3900000001</v>
      </c>
      <c r="Z61" s="218">
        <f t="shared" si="31"/>
        <v>1672529.9000000001</v>
      </c>
      <c r="AA61" s="218">
        <f t="shared" si="31"/>
        <v>2207727.3800000004</v>
      </c>
      <c r="AB61" s="218">
        <f t="shared" si="31"/>
        <v>2345752.9700000002</v>
      </c>
      <c r="AC61" s="218">
        <f t="shared" si="31"/>
        <v>2345752.9700000002</v>
      </c>
      <c r="AD61" s="250"/>
      <c r="AE61" s="141">
        <v>54</v>
      </c>
    </row>
    <row r="62" spans="1:31">
      <c r="A62" s="213" t="s">
        <v>57</v>
      </c>
      <c r="B62" s="254">
        <f>HLOOKUP($B$7,$F$8:$AC$75,AE62,FALSE)</f>
        <v>8364104.3499999996</v>
      </c>
      <c r="F62" s="203">
        <f>F61+F54</f>
        <v>260933</v>
      </c>
      <c r="G62" s="203">
        <f>G61+G54</f>
        <v>531739</v>
      </c>
      <c r="H62" s="203">
        <f t="shared" ref="H62:AC62" si="32">H61+H54</f>
        <v>533556.11</v>
      </c>
      <c r="I62" s="203">
        <f t="shared" si="32"/>
        <v>747043</v>
      </c>
      <c r="J62" s="203">
        <f t="shared" si="32"/>
        <v>1064985</v>
      </c>
      <c r="K62" s="203">
        <f t="shared" si="32"/>
        <v>1468987</v>
      </c>
      <c r="L62" s="203">
        <f t="shared" si="32"/>
        <v>1971769.41</v>
      </c>
      <c r="M62" s="203">
        <f t="shared" si="32"/>
        <v>2338311.7000000002</v>
      </c>
      <c r="N62" s="203">
        <f t="shared" si="32"/>
        <v>2699611.8725505802</v>
      </c>
      <c r="O62" s="203">
        <f t="shared" si="32"/>
        <v>2763185.21</v>
      </c>
      <c r="P62" s="203">
        <f t="shared" si="32"/>
        <v>2836563.74</v>
      </c>
      <c r="Q62" s="203">
        <f t="shared" si="32"/>
        <v>3029770.1300000004</v>
      </c>
      <c r="R62" s="203">
        <f t="shared" si="32"/>
        <v>3621357.67</v>
      </c>
      <c r="S62" s="203">
        <f t="shared" si="32"/>
        <v>4612492.0600000005</v>
      </c>
      <c r="T62" s="203">
        <f t="shared" si="32"/>
        <v>4681053.59</v>
      </c>
      <c r="U62" s="203">
        <f t="shared" si="32"/>
        <v>4870980.2</v>
      </c>
      <c r="V62" s="203">
        <f t="shared" si="32"/>
        <v>4913679.8900000006</v>
      </c>
      <c r="W62" s="203">
        <f t="shared" si="32"/>
        <v>5234200.8400000008</v>
      </c>
      <c r="X62" s="203">
        <f t="shared" si="32"/>
        <v>5475053.7800000003</v>
      </c>
      <c r="Y62" s="203">
        <f t="shared" si="32"/>
        <v>6338072.8300000001</v>
      </c>
      <c r="Z62" s="203">
        <f t="shared" si="32"/>
        <v>7256743.9199999999</v>
      </c>
      <c r="AA62" s="203">
        <f t="shared" si="32"/>
        <v>8073386.7599999998</v>
      </c>
      <c r="AB62" s="203">
        <f t="shared" si="32"/>
        <v>8364104.3499999996</v>
      </c>
      <c r="AC62" s="203">
        <f t="shared" si="32"/>
        <v>2345752.9700000002</v>
      </c>
      <c r="AD62" s="250"/>
      <c r="AE62" s="141">
        <v>55</v>
      </c>
    </row>
    <row r="63" spans="1:31">
      <c r="A63" s="182" t="s">
        <v>53</v>
      </c>
      <c r="B63" s="189">
        <f>IFERROR(HLOOKUP($B$7,$F$8:$AC$75,AE63,FALSE),"-  ")</f>
        <v>8.5584972133429721E-2</v>
      </c>
      <c r="F63" s="189">
        <f>IFERROR(F61/F60,"-  ")</f>
        <v>3.7845967895761267E-4</v>
      </c>
      <c r="G63" s="189">
        <f t="shared" ref="G63:AC63" si="33">IFERROR(G61/G60,"-  ")</f>
        <v>1.0886781413685727E-3</v>
      </c>
      <c r="H63" s="189">
        <f t="shared" si="33"/>
        <v>1.6913061321048664E-3</v>
      </c>
      <c r="I63" s="189">
        <f t="shared" si="33"/>
        <v>1.9498718425269154E-3</v>
      </c>
      <c r="J63" s="189">
        <f t="shared" si="33"/>
        <v>2.1666661558756221E-3</v>
      </c>
      <c r="K63" s="189">
        <f t="shared" si="33"/>
        <v>6.9959765719120092E-3</v>
      </c>
      <c r="L63" s="189">
        <f t="shared" si="33"/>
        <v>9.2312423299251885E-3</v>
      </c>
      <c r="M63" s="189">
        <f t="shared" si="33"/>
        <v>1.3957602446076155E-2</v>
      </c>
      <c r="N63" s="189">
        <f t="shared" si="33"/>
        <v>1.5940207696051447E-2</v>
      </c>
      <c r="O63" s="189">
        <f t="shared" si="33"/>
        <v>1.8259692953287283E-2</v>
      </c>
      <c r="P63" s="189">
        <f t="shared" si="33"/>
        <v>2.0936906798293142E-2</v>
      </c>
      <c r="Q63" s="189">
        <f t="shared" si="33"/>
        <v>2.2095395116574924E-2</v>
      </c>
      <c r="R63" s="189">
        <f t="shared" si="33"/>
        <v>2.9555186375247247E-2</v>
      </c>
      <c r="S63" s="189">
        <f t="shared" si="33"/>
        <v>3.306239881776684E-2</v>
      </c>
      <c r="T63" s="189">
        <f t="shared" si="33"/>
        <v>3.7182808977138028E-2</v>
      </c>
      <c r="U63" s="189">
        <f t="shared" si="33"/>
        <v>4.1815238998400062E-2</v>
      </c>
      <c r="V63" s="189">
        <f t="shared" si="33"/>
        <v>4.5265361055568672E-2</v>
      </c>
      <c r="W63" s="189">
        <f t="shared" si="33"/>
        <v>4.8410992909198723E-2</v>
      </c>
      <c r="X63" s="189">
        <f t="shared" si="33"/>
        <v>5.5963811622014047E-2</v>
      </c>
      <c r="Y63" s="189">
        <f t="shared" si="33"/>
        <v>5.793221970669795E-2</v>
      </c>
      <c r="Z63" s="189">
        <f t="shared" si="33"/>
        <v>6.1022378193483856E-2</v>
      </c>
      <c r="AA63" s="189">
        <f t="shared" si="33"/>
        <v>8.0549098183816781E-2</v>
      </c>
      <c r="AB63" s="189">
        <f t="shared" si="33"/>
        <v>8.5584972133429721E-2</v>
      </c>
      <c r="AC63" s="189">
        <f t="shared" si="33"/>
        <v>8.5584972133429721E-2</v>
      </c>
      <c r="AD63" s="250"/>
      <c r="AE63" s="141">
        <v>56</v>
      </c>
    </row>
    <row r="64" spans="1:31">
      <c r="A64" s="182" t="s">
        <v>54</v>
      </c>
      <c r="B64" s="189">
        <f>IFERROR(HLOOKUP($B$7,$F$8:$AC$75,AE64,FALSE),"-  ")</f>
        <v>0.30516497127821957</v>
      </c>
      <c r="F64" s="189">
        <f>IFERROR(F62/F60,"-  ")</f>
        <v>9.5201599739175493E-3</v>
      </c>
      <c r="G64" s="189">
        <f t="shared" ref="G64:AC64" si="34">IFERROR(G62/G60,"-  ")</f>
        <v>1.9400537089486358E-2</v>
      </c>
      <c r="H64" s="189">
        <f t="shared" si="34"/>
        <v>1.9466834483415855E-2</v>
      </c>
      <c r="I64" s="189">
        <f t="shared" si="34"/>
        <v>2.7255919593900689E-2</v>
      </c>
      <c r="J64" s="189">
        <f t="shared" si="34"/>
        <v>3.8856057186414064E-2</v>
      </c>
      <c r="K64" s="189">
        <f t="shared" si="34"/>
        <v>5.3596100300097038E-2</v>
      </c>
      <c r="L64" s="189">
        <f t="shared" si="34"/>
        <v>7.1940154042903812E-2</v>
      </c>
      <c r="M64" s="189">
        <f t="shared" si="34"/>
        <v>8.5313476842266422E-2</v>
      </c>
      <c r="N64" s="189">
        <f t="shared" si="34"/>
        <v>9.8495540595358352E-2</v>
      </c>
      <c r="O64" s="189">
        <f t="shared" si="34"/>
        <v>0.10081501855557924</v>
      </c>
      <c r="P64" s="189">
        <f t="shared" si="34"/>
        <v>0.10349223969760003</v>
      </c>
      <c r="Q64" s="189">
        <f t="shared" si="34"/>
        <v>0.11054138925240187</v>
      </c>
      <c r="R64" s="189">
        <f t="shared" si="34"/>
        <v>0.13212550478924981</v>
      </c>
      <c r="S64" s="189">
        <f t="shared" si="34"/>
        <v>0.16828711695961995</v>
      </c>
      <c r="T64" s="189">
        <f t="shared" si="34"/>
        <v>0.17078858949723127</v>
      </c>
      <c r="U64" s="189">
        <f t="shared" si="34"/>
        <v>0.17771807603401985</v>
      </c>
      <c r="V64" s="189">
        <f t="shared" si="34"/>
        <v>0.17927597740960935</v>
      </c>
      <c r="W64" s="189">
        <f t="shared" si="34"/>
        <v>0.19097020818529517</v>
      </c>
      <c r="X64" s="189">
        <f t="shared" si="34"/>
        <v>0.19975774567188506</v>
      </c>
      <c r="Y64" s="189">
        <f t="shared" si="34"/>
        <v>0.23124506010332282</v>
      </c>
      <c r="Z64" s="189">
        <f t="shared" si="34"/>
        <v>0.26476284336650996</v>
      </c>
      <c r="AA64" s="189">
        <f t="shared" si="34"/>
        <v>0.29455811831584311</v>
      </c>
      <c r="AB64" s="189">
        <f t="shared" si="34"/>
        <v>0.30516497127821957</v>
      </c>
      <c r="AC64" s="189">
        <f t="shared" si="34"/>
        <v>8.5584972133429721E-2</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0.9</v>
      </c>
      <c r="E69" s="175" t="s">
        <v>31</v>
      </c>
      <c r="F69" s="257">
        <v>0.9</v>
      </c>
      <c r="G69" s="257">
        <v>0.9</v>
      </c>
      <c r="H69" s="257">
        <v>0.9</v>
      </c>
      <c r="I69" s="257">
        <v>0.9</v>
      </c>
      <c r="J69" s="257">
        <v>0.9</v>
      </c>
      <c r="K69" s="257">
        <v>0.9</v>
      </c>
      <c r="L69" s="257">
        <v>0.9</v>
      </c>
      <c r="M69" s="257">
        <v>0.9</v>
      </c>
      <c r="N69" s="257">
        <v>0.9</v>
      </c>
      <c r="O69" s="257">
        <v>0.9</v>
      </c>
      <c r="P69" s="257">
        <v>0.9</v>
      </c>
      <c r="Q69" s="257">
        <v>0.9</v>
      </c>
      <c r="R69" s="257">
        <v>0.9</v>
      </c>
      <c r="S69" s="257">
        <v>0.9</v>
      </c>
      <c r="T69" s="257">
        <v>0.9</v>
      </c>
      <c r="U69" s="257">
        <v>0.9</v>
      </c>
      <c r="V69" s="257">
        <v>0.9</v>
      </c>
      <c r="W69" s="257">
        <v>0.9</v>
      </c>
      <c r="X69" s="257">
        <v>0.9</v>
      </c>
      <c r="Y69" s="257">
        <v>0.9</v>
      </c>
      <c r="Z69" s="257">
        <v>0.9</v>
      </c>
      <c r="AA69" s="257">
        <v>0.9</v>
      </c>
      <c r="AB69" s="257">
        <v>0.9</v>
      </c>
      <c r="AC69" s="257">
        <v>0.9</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58</v>
      </c>
      <c r="E71" s="175" t="s">
        <v>111</v>
      </c>
      <c r="F71" s="176">
        <v>1</v>
      </c>
      <c r="G71" s="176">
        <v>2</v>
      </c>
      <c r="H71" s="176">
        <v>5</v>
      </c>
      <c r="I71" s="176">
        <v>6</v>
      </c>
      <c r="J71" s="176">
        <v>12</v>
      </c>
      <c r="K71" s="176">
        <v>14</v>
      </c>
      <c r="L71" s="176">
        <v>22</v>
      </c>
      <c r="M71" s="176">
        <v>23</v>
      </c>
      <c r="N71" s="176">
        <v>23</v>
      </c>
      <c r="O71" s="176">
        <v>23</v>
      </c>
      <c r="P71" s="176">
        <v>24</v>
      </c>
      <c r="Q71" s="176">
        <v>24</v>
      </c>
      <c r="R71" s="235">
        <v>24</v>
      </c>
      <c r="S71" s="235">
        <v>25</v>
      </c>
      <c r="T71" s="235">
        <v>26</v>
      </c>
      <c r="U71" s="235">
        <v>27</v>
      </c>
      <c r="V71" s="235">
        <v>28</v>
      </c>
      <c r="W71" s="235">
        <v>30</v>
      </c>
      <c r="X71" s="235">
        <v>41</v>
      </c>
      <c r="Y71" s="235">
        <v>47</v>
      </c>
      <c r="Z71" s="235">
        <v>55</v>
      </c>
      <c r="AA71" s="235">
        <v>55</v>
      </c>
      <c r="AB71" s="235">
        <v>58</v>
      </c>
      <c r="AC71" s="235"/>
      <c r="AD71" s="249"/>
      <c r="AE71" s="141">
        <v>64</v>
      </c>
    </row>
    <row r="72" spans="1:31">
      <c r="A72" s="173" t="s">
        <v>32</v>
      </c>
      <c r="B72" s="174">
        <f>HLOOKUP($B$7,$F$8:$AC$75,AE72,FALSE)</f>
        <v>56</v>
      </c>
      <c r="E72" s="175" t="s">
        <v>111</v>
      </c>
      <c r="F72" s="176">
        <v>1</v>
      </c>
      <c r="G72" s="176">
        <v>2</v>
      </c>
      <c r="H72" s="176">
        <v>2</v>
      </c>
      <c r="I72" s="176">
        <v>2</v>
      </c>
      <c r="J72" s="176">
        <v>5</v>
      </c>
      <c r="K72" s="176">
        <v>6</v>
      </c>
      <c r="L72" s="176">
        <v>6</v>
      </c>
      <c r="M72" s="176">
        <v>19</v>
      </c>
      <c r="N72" s="176">
        <v>22</v>
      </c>
      <c r="O72" s="176">
        <v>23</v>
      </c>
      <c r="P72" s="176">
        <v>23</v>
      </c>
      <c r="Q72" s="176">
        <v>23</v>
      </c>
      <c r="R72" s="235">
        <v>23</v>
      </c>
      <c r="S72" s="235">
        <v>23</v>
      </c>
      <c r="T72" s="235">
        <v>24</v>
      </c>
      <c r="U72" s="235">
        <v>25</v>
      </c>
      <c r="V72" s="235">
        <v>26</v>
      </c>
      <c r="W72" s="235">
        <v>27</v>
      </c>
      <c r="X72" s="235">
        <v>41</v>
      </c>
      <c r="Y72" s="235">
        <v>44</v>
      </c>
      <c r="Z72" s="235">
        <v>44</v>
      </c>
      <c r="AA72" s="235">
        <v>48</v>
      </c>
      <c r="AB72" s="235">
        <v>56</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c r="A74" s="173" t="s">
        <v>104</v>
      </c>
      <c r="B74" s="174">
        <f>HLOOKUP($B$7,$F$8:$AC$75,AE75,FALSE)</f>
        <v>0</v>
      </c>
      <c r="C74" s="258"/>
      <c r="D74" s="259"/>
      <c r="E74" s="260" t="s">
        <v>28</v>
      </c>
      <c r="F74" s="223"/>
      <c r="G74" s="223"/>
      <c r="H74" s="224"/>
      <c r="I74" s="223">
        <f>H74</f>
        <v>0</v>
      </c>
      <c r="J74" s="223">
        <f>H74</f>
        <v>0</v>
      </c>
      <c r="K74" s="224"/>
      <c r="L74" s="223">
        <f>K74</f>
        <v>0</v>
      </c>
      <c r="M74" s="223">
        <f>K74</f>
        <v>0</v>
      </c>
      <c r="N74" s="224"/>
      <c r="O74" s="223">
        <f>N74</f>
        <v>0</v>
      </c>
      <c r="P74" s="223">
        <f>N74</f>
        <v>0</v>
      </c>
      <c r="Q74" s="224"/>
      <c r="R74" s="223">
        <f>Q74</f>
        <v>0</v>
      </c>
      <c r="S74" s="223">
        <f>Q74</f>
        <v>0</v>
      </c>
      <c r="T74" s="238"/>
      <c r="U74" s="223">
        <f>T74</f>
        <v>0</v>
      </c>
      <c r="V74" s="223">
        <f>T74</f>
        <v>0</v>
      </c>
      <c r="W74" s="238"/>
      <c r="X74" s="223">
        <f>W74</f>
        <v>0</v>
      </c>
      <c r="Y74" s="223">
        <f>W74</f>
        <v>0</v>
      </c>
      <c r="Z74" s="238"/>
      <c r="AA74" s="223">
        <f>Z74</f>
        <v>0</v>
      </c>
      <c r="AB74" s="223">
        <f>Z74</f>
        <v>0</v>
      </c>
      <c r="AC74" s="238"/>
      <c r="AD74" s="245"/>
      <c r="AE74" s="141">
        <v>67</v>
      </c>
    </row>
    <row r="75" spans="1:31" s="141" customFormat="1" ht="15" customHeight="1">
      <c r="A75" s="173" t="s">
        <v>105</v>
      </c>
      <c r="B75" s="174">
        <f>HLOOKUP($B$7,$F$8:$AC$75,AE75,FALSE)</f>
        <v>0</v>
      </c>
      <c r="C75" s="222"/>
      <c r="D75" s="222"/>
      <c r="E75" s="260" t="s">
        <v>28</v>
      </c>
      <c r="F75" s="223"/>
      <c r="G75" s="223"/>
      <c r="H75" s="224"/>
      <c r="I75" s="223">
        <f>H75</f>
        <v>0</v>
      </c>
      <c r="J75" s="223">
        <f>H75</f>
        <v>0</v>
      </c>
      <c r="K75" s="224"/>
      <c r="L75" s="223">
        <f>K75</f>
        <v>0</v>
      </c>
      <c r="M75" s="223">
        <f>K75</f>
        <v>0</v>
      </c>
      <c r="N75" s="224"/>
      <c r="O75" s="223">
        <f>N75</f>
        <v>0</v>
      </c>
      <c r="P75" s="223">
        <f>N75</f>
        <v>0</v>
      </c>
      <c r="Q75" s="224"/>
      <c r="R75" s="223">
        <f>Q75</f>
        <v>0</v>
      </c>
      <c r="S75" s="223">
        <f>Q75</f>
        <v>0</v>
      </c>
      <c r="T75" s="238"/>
      <c r="U75" s="223">
        <f>T75</f>
        <v>0</v>
      </c>
      <c r="V75" s="223">
        <f>T75</f>
        <v>0</v>
      </c>
      <c r="W75" s="238"/>
      <c r="X75" s="223">
        <f>W75</f>
        <v>0</v>
      </c>
      <c r="Y75" s="223">
        <f>W75</f>
        <v>0</v>
      </c>
      <c r="Z75" s="238"/>
      <c r="AA75" s="223">
        <f>Z75</f>
        <v>0</v>
      </c>
      <c r="AB75" s="223">
        <f>Z75</f>
        <v>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0" s="141" customFormat="1">
      <c r="A81" s="228">
        <f>VLOOKUP(B7,E88:T111,6,FALSE)</f>
        <v>0</v>
      </c>
      <c r="B81" s="230"/>
      <c r="C81" s="222"/>
    </row>
    <row r="82" spans="1:30" s="141" customFormat="1">
      <c r="A82" s="167" t="s">
        <v>37</v>
      </c>
      <c r="B82" s="160"/>
      <c r="C82" s="222"/>
    </row>
    <row r="83" spans="1:30" s="141" customFormat="1">
      <c r="A83" s="228">
        <f>VLOOKUP(B7,E88:T111,10,FALSE)</f>
        <v>0</v>
      </c>
      <c r="B83" s="261"/>
      <c r="C83" s="222"/>
    </row>
    <row r="84" spans="1:30">
      <c r="A84" s="167" t="s">
        <v>49</v>
      </c>
    </row>
    <row r="85" spans="1:30" ht="31.9" customHeight="1">
      <c r="A85" s="228" t="str">
        <f>VLOOKUP(B7,E88:T111,14,FALSE)</f>
        <v>Aquired savings for Sept 2013 have been updated to correct miss reported savings</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0">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0">
      <c r="D87" s="222"/>
      <c r="E87" s="139"/>
      <c r="F87" s="326" t="s">
        <v>26</v>
      </c>
      <c r="G87" s="326"/>
      <c r="H87" s="326"/>
      <c r="I87" s="326"/>
      <c r="J87" s="326" t="s">
        <v>100</v>
      </c>
      <c r="K87" s="326"/>
      <c r="L87" s="326"/>
      <c r="M87" s="326"/>
      <c r="N87" s="326" t="s">
        <v>34</v>
      </c>
      <c r="O87" s="326"/>
      <c r="P87" s="326"/>
      <c r="Q87" s="326"/>
      <c r="R87" s="326" t="s">
        <v>49</v>
      </c>
      <c r="S87" s="326"/>
      <c r="T87" s="326"/>
      <c r="U87" s="233"/>
      <c r="V87" s="233"/>
      <c r="W87" s="233"/>
      <c r="X87" s="233"/>
      <c r="Y87" s="233"/>
      <c r="Z87" s="233"/>
      <c r="AA87" s="233"/>
      <c r="AB87" s="233"/>
      <c r="AC87" s="233"/>
    </row>
    <row r="88" spans="1:30">
      <c r="D88" s="222"/>
      <c r="E88" s="162">
        <v>40909</v>
      </c>
      <c r="F88" s="327"/>
      <c r="G88" s="327"/>
      <c r="H88" s="327"/>
      <c r="I88" s="327"/>
      <c r="J88" s="327"/>
      <c r="K88" s="327"/>
      <c r="L88" s="327"/>
      <c r="M88" s="327"/>
      <c r="N88" s="327" t="s">
        <v>176</v>
      </c>
      <c r="O88" s="327"/>
      <c r="P88" s="327"/>
      <c r="Q88" s="327"/>
      <c r="R88" s="329"/>
      <c r="S88" s="329"/>
      <c r="T88" s="329"/>
    </row>
    <row r="89" spans="1:30">
      <c r="D89" s="222"/>
      <c r="E89" s="162">
        <v>40940</v>
      </c>
      <c r="F89" s="327"/>
      <c r="G89" s="327"/>
      <c r="H89" s="327"/>
      <c r="I89" s="327"/>
      <c r="J89" s="327"/>
      <c r="K89" s="327"/>
      <c r="L89" s="327"/>
      <c r="M89" s="327"/>
      <c r="N89" s="327"/>
      <c r="O89" s="327"/>
      <c r="P89" s="327"/>
      <c r="Q89" s="327"/>
      <c r="R89" s="329"/>
      <c r="S89" s="329"/>
      <c r="T89" s="329"/>
    </row>
    <row r="90" spans="1:30">
      <c r="D90" s="222"/>
      <c r="E90" s="162">
        <v>40969</v>
      </c>
      <c r="F90" s="327"/>
      <c r="G90" s="327"/>
      <c r="H90" s="327"/>
      <c r="I90" s="327"/>
      <c r="J90" s="327"/>
      <c r="K90" s="327"/>
      <c r="L90" s="327"/>
      <c r="M90" s="327"/>
      <c r="N90" s="327"/>
      <c r="O90" s="327"/>
      <c r="P90" s="327"/>
      <c r="Q90" s="327"/>
      <c r="R90" s="329"/>
      <c r="S90" s="329"/>
      <c r="T90" s="329"/>
    </row>
    <row r="91" spans="1:30">
      <c r="D91" s="222"/>
      <c r="E91" s="162">
        <v>41000</v>
      </c>
      <c r="F91" s="327"/>
      <c r="G91" s="327"/>
      <c r="H91" s="327"/>
      <c r="I91" s="327"/>
      <c r="J91" s="327"/>
      <c r="K91" s="327"/>
      <c r="L91" s="327"/>
      <c r="M91" s="327"/>
      <c r="N91" s="327"/>
      <c r="O91" s="327"/>
      <c r="P91" s="327"/>
      <c r="Q91" s="327"/>
      <c r="R91" s="329"/>
      <c r="S91" s="329"/>
      <c r="T91" s="329"/>
    </row>
    <row r="92" spans="1:30">
      <c r="D92" s="222"/>
      <c r="E92" s="162">
        <v>41030</v>
      </c>
      <c r="F92" s="327"/>
      <c r="G92" s="327"/>
      <c r="H92" s="327"/>
      <c r="I92" s="327"/>
      <c r="J92" s="327"/>
      <c r="K92" s="327"/>
      <c r="L92" s="327"/>
      <c r="M92" s="327"/>
      <c r="N92" s="327"/>
      <c r="O92" s="327"/>
      <c r="P92" s="327"/>
      <c r="Q92" s="327"/>
      <c r="R92" s="329" t="s">
        <v>177</v>
      </c>
      <c r="S92" s="329"/>
      <c r="T92" s="329"/>
    </row>
    <row r="93" spans="1:30">
      <c r="D93" s="222"/>
      <c r="E93" s="162">
        <v>41061</v>
      </c>
      <c r="F93" s="327"/>
      <c r="G93" s="327"/>
      <c r="H93" s="327"/>
      <c r="I93" s="327"/>
      <c r="J93" s="327"/>
      <c r="K93" s="327"/>
      <c r="L93" s="327"/>
      <c r="M93" s="327"/>
      <c r="N93" s="327"/>
      <c r="O93" s="327"/>
      <c r="P93" s="327"/>
      <c r="Q93" s="327"/>
      <c r="R93" s="329"/>
      <c r="S93" s="329"/>
      <c r="T93" s="329"/>
    </row>
    <row r="94" spans="1:30">
      <c r="D94" s="222"/>
      <c r="E94" s="162">
        <v>41091</v>
      </c>
      <c r="F94" s="327"/>
      <c r="G94" s="327"/>
      <c r="H94" s="327"/>
      <c r="I94" s="327"/>
      <c r="J94" s="327"/>
      <c r="K94" s="327"/>
      <c r="L94" s="327"/>
      <c r="M94" s="327"/>
      <c r="N94" s="327"/>
      <c r="O94" s="327"/>
      <c r="P94" s="327"/>
      <c r="Q94" s="327"/>
      <c r="R94" s="329"/>
      <c r="S94" s="329"/>
      <c r="T94" s="329"/>
    </row>
    <row r="95" spans="1:30">
      <c r="D95" s="222"/>
      <c r="E95" s="162">
        <v>41122</v>
      </c>
      <c r="F95" s="327"/>
      <c r="G95" s="327"/>
      <c r="H95" s="327"/>
      <c r="I95" s="327"/>
      <c r="J95" s="327"/>
      <c r="K95" s="327"/>
      <c r="L95" s="327"/>
      <c r="M95" s="327"/>
      <c r="N95" s="327"/>
      <c r="O95" s="327"/>
      <c r="P95" s="327"/>
      <c r="Q95" s="327"/>
      <c r="R95" s="329"/>
      <c r="S95" s="329"/>
      <c r="T95" s="329"/>
    </row>
    <row r="96" spans="1:30">
      <c r="D96" s="234"/>
      <c r="E96" s="162">
        <v>41153</v>
      </c>
      <c r="F96" s="327" t="s">
        <v>178</v>
      </c>
      <c r="G96" s="327"/>
      <c r="H96" s="327"/>
      <c r="I96" s="327"/>
      <c r="J96" s="327"/>
      <c r="K96" s="327"/>
      <c r="L96" s="327"/>
      <c r="M96" s="327"/>
      <c r="N96" s="327"/>
      <c r="O96" s="327"/>
      <c r="P96" s="327"/>
      <c r="Q96" s="327"/>
      <c r="R96" s="329"/>
      <c r="S96" s="329"/>
      <c r="T96" s="329"/>
    </row>
    <row r="97" spans="4:20">
      <c r="D97" s="234"/>
      <c r="E97" s="162">
        <v>41183</v>
      </c>
      <c r="F97" s="327"/>
      <c r="G97" s="327"/>
      <c r="H97" s="327"/>
      <c r="I97" s="327"/>
      <c r="J97" s="327"/>
      <c r="K97" s="327"/>
      <c r="L97" s="327"/>
      <c r="M97" s="327"/>
      <c r="N97" s="327"/>
      <c r="O97" s="327"/>
      <c r="P97" s="327"/>
      <c r="Q97" s="327"/>
      <c r="R97" s="329"/>
      <c r="S97" s="329"/>
      <c r="T97" s="329"/>
    </row>
    <row r="98" spans="4:20">
      <c r="D98" s="234"/>
      <c r="E98" s="162">
        <v>41214</v>
      </c>
      <c r="F98" s="327"/>
      <c r="G98" s="327"/>
      <c r="H98" s="327"/>
      <c r="I98" s="327"/>
      <c r="J98" s="327"/>
      <c r="K98" s="327"/>
      <c r="L98" s="327"/>
      <c r="M98" s="327"/>
      <c r="N98" s="327"/>
      <c r="O98" s="327"/>
      <c r="P98" s="327"/>
      <c r="Q98" s="327"/>
      <c r="R98" s="329"/>
      <c r="S98" s="329"/>
      <c r="T98" s="329"/>
    </row>
    <row r="99" spans="4:20">
      <c r="D99" s="234"/>
      <c r="E99" s="162">
        <v>41244</v>
      </c>
      <c r="F99" s="327" t="s">
        <v>142</v>
      </c>
      <c r="G99" s="327"/>
      <c r="H99" s="327"/>
      <c r="I99" s="327"/>
      <c r="J99" s="327"/>
      <c r="K99" s="327"/>
      <c r="L99" s="327"/>
      <c r="M99" s="327"/>
      <c r="N99" s="327"/>
      <c r="O99" s="327"/>
      <c r="P99" s="327"/>
      <c r="Q99" s="327"/>
      <c r="R99" s="329"/>
      <c r="S99" s="329"/>
      <c r="T99" s="329"/>
    </row>
    <row r="100" spans="4:20">
      <c r="E100" s="162">
        <v>41275</v>
      </c>
      <c r="F100" s="327"/>
      <c r="G100" s="327"/>
      <c r="H100" s="327"/>
      <c r="I100" s="327"/>
      <c r="J100" s="327"/>
      <c r="K100" s="327"/>
      <c r="L100" s="327"/>
      <c r="M100" s="327"/>
      <c r="N100" s="327"/>
      <c r="O100" s="327"/>
      <c r="P100" s="327"/>
      <c r="Q100" s="327"/>
      <c r="R100" s="329"/>
      <c r="S100" s="329"/>
      <c r="T100" s="329"/>
    </row>
    <row r="101" spans="4:20">
      <c r="E101" s="162">
        <v>41306</v>
      </c>
      <c r="F101" s="327"/>
      <c r="G101" s="327"/>
      <c r="H101" s="327"/>
      <c r="I101" s="327"/>
      <c r="J101" s="327"/>
      <c r="K101" s="327"/>
      <c r="L101" s="327"/>
      <c r="M101" s="327"/>
      <c r="N101" s="327"/>
      <c r="O101" s="327"/>
      <c r="P101" s="327"/>
      <c r="Q101" s="327"/>
      <c r="R101" s="329"/>
      <c r="S101" s="329"/>
      <c r="T101" s="329"/>
    </row>
    <row r="102" spans="4:20">
      <c r="E102" s="162">
        <v>41334</v>
      </c>
      <c r="F102" s="327"/>
      <c r="G102" s="327"/>
      <c r="H102" s="327"/>
      <c r="I102" s="327"/>
      <c r="J102" s="327"/>
      <c r="K102" s="327"/>
      <c r="L102" s="327"/>
      <c r="M102" s="327"/>
      <c r="N102" s="327"/>
      <c r="O102" s="327"/>
      <c r="P102" s="327"/>
      <c r="Q102" s="327"/>
      <c r="R102" s="329"/>
      <c r="S102" s="329"/>
      <c r="T102" s="329"/>
    </row>
    <row r="103" spans="4:20">
      <c r="E103" s="162">
        <v>41365</v>
      </c>
      <c r="F103" s="327"/>
      <c r="G103" s="327"/>
      <c r="H103" s="327"/>
      <c r="I103" s="327"/>
      <c r="J103" s="327"/>
      <c r="K103" s="327"/>
      <c r="L103" s="327"/>
      <c r="M103" s="327"/>
      <c r="N103" s="327"/>
      <c r="O103" s="327"/>
      <c r="P103" s="327"/>
      <c r="Q103" s="327"/>
      <c r="R103" s="329"/>
      <c r="S103" s="329"/>
      <c r="T103" s="329"/>
    </row>
    <row r="104" spans="4:20">
      <c r="E104" s="162">
        <v>41395</v>
      </c>
      <c r="F104" s="327" t="s">
        <v>236</v>
      </c>
      <c r="G104" s="327"/>
      <c r="H104" s="327"/>
      <c r="I104" s="327"/>
      <c r="J104" s="327"/>
      <c r="K104" s="327"/>
      <c r="L104" s="327"/>
      <c r="M104" s="327"/>
      <c r="N104" s="327"/>
      <c r="O104" s="327"/>
      <c r="P104" s="327"/>
      <c r="Q104" s="327"/>
      <c r="R104" s="329"/>
      <c r="S104" s="329"/>
      <c r="T104" s="329"/>
    </row>
    <row r="105" spans="4:20">
      <c r="E105" s="162">
        <v>41426</v>
      </c>
      <c r="F105" s="327"/>
      <c r="G105" s="327"/>
      <c r="H105" s="327"/>
      <c r="I105" s="327"/>
      <c r="J105" s="327"/>
      <c r="K105" s="327"/>
      <c r="L105" s="327"/>
      <c r="M105" s="327"/>
      <c r="N105" s="327"/>
      <c r="O105" s="327"/>
      <c r="P105" s="327"/>
      <c r="Q105" s="327"/>
      <c r="R105" s="329"/>
      <c r="S105" s="329"/>
      <c r="T105" s="329"/>
    </row>
    <row r="106" spans="4:20">
      <c r="E106" s="162">
        <v>41456</v>
      </c>
      <c r="F106" s="327"/>
      <c r="G106" s="327"/>
      <c r="H106" s="327"/>
      <c r="I106" s="327"/>
      <c r="J106" s="327"/>
      <c r="K106" s="327"/>
      <c r="L106" s="327"/>
      <c r="M106" s="327"/>
      <c r="N106" s="327"/>
      <c r="O106" s="327"/>
      <c r="P106" s="327"/>
      <c r="Q106" s="327"/>
      <c r="R106" s="329"/>
      <c r="S106" s="329"/>
      <c r="T106" s="329"/>
    </row>
    <row r="107" spans="4:20">
      <c r="E107" s="162">
        <v>41487</v>
      </c>
      <c r="F107" s="327"/>
      <c r="G107" s="327"/>
      <c r="H107" s="327"/>
      <c r="I107" s="327"/>
      <c r="J107" s="327"/>
      <c r="K107" s="327"/>
      <c r="L107" s="327"/>
      <c r="M107" s="327"/>
      <c r="N107" s="327"/>
      <c r="O107" s="327"/>
      <c r="P107" s="327"/>
      <c r="Q107" s="327"/>
      <c r="R107" s="329"/>
      <c r="S107" s="329"/>
      <c r="T107" s="329"/>
    </row>
    <row r="108" spans="4:20">
      <c r="E108" s="162">
        <v>41518</v>
      </c>
      <c r="F108" s="327"/>
      <c r="G108" s="327"/>
      <c r="H108" s="327"/>
      <c r="I108" s="327"/>
      <c r="J108" s="327"/>
      <c r="K108" s="327"/>
      <c r="L108" s="327"/>
      <c r="M108" s="327"/>
      <c r="N108" s="327"/>
      <c r="O108" s="327"/>
      <c r="P108" s="327"/>
      <c r="Q108" s="327"/>
      <c r="R108" s="329" t="s">
        <v>264</v>
      </c>
      <c r="S108" s="329"/>
      <c r="T108" s="329"/>
    </row>
    <row r="109" spans="4:20">
      <c r="E109" s="162">
        <v>41548</v>
      </c>
      <c r="F109" s="327"/>
      <c r="G109" s="327"/>
      <c r="H109" s="327"/>
      <c r="I109" s="327"/>
      <c r="J109" s="327"/>
      <c r="K109" s="327"/>
      <c r="L109" s="327"/>
      <c r="M109" s="327"/>
      <c r="N109" s="327"/>
      <c r="O109" s="327"/>
      <c r="P109" s="327"/>
      <c r="Q109" s="327"/>
      <c r="R109" s="329"/>
      <c r="S109" s="329"/>
      <c r="T109" s="329"/>
    </row>
    <row r="110" spans="4:20">
      <c r="E110" s="162">
        <v>41579</v>
      </c>
      <c r="F110" s="327"/>
      <c r="G110" s="327"/>
      <c r="H110" s="327"/>
      <c r="I110" s="327"/>
      <c r="J110" s="327"/>
      <c r="K110" s="327"/>
      <c r="L110" s="327"/>
      <c r="M110" s="327"/>
      <c r="N110" s="327"/>
      <c r="O110" s="327"/>
      <c r="P110" s="327"/>
      <c r="Q110" s="327"/>
      <c r="R110" s="329" t="s">
        <v>267</v>
      </c>
      <c r="S110" s="329"/>
      <c r="T110" s="329"/>
    </row>
    <row r="111" spans="4:20">
      <c r="E111" s="162">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scale="70" topLeftCell="A43">
      <pane xSplit="1" topLeftCell="U1" activePane="topRight" state="frozen"/>
      <selection pane="topRight" activeCell="AB71" sqref="AB71:AB72"/>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4">
      <pane xSplit="1" topLeftCell="U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4">
      <pane xSplit="1" topLeftCell="U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R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37">
      <pane xSplit="1" topLeftCell="R1" activePane="topRight" state="frozen"/>
      <selection pane="topRight" activeCell="Y71" sqref="Y71:Y72"/>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pane xSplit="1" topLeftCell="S1" activePane="topRight" state="frozen"/>
      <selection pane="topRight" activeCell="O18" sqref="O18"/>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6">
      <pane xSplit="1" topLeftCell="D1" activePane="topRight" state="frozen"/>
      <selection pane="topRight" activeCell="X32" sqref="F32:X50"/>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pane xSplit="1" topLeftCell="M1" activePane="topRight" state="frozen"/>
      <selection pane="topRight" activeCell="M6" sqref="M6"/>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pane xSplit="1" topLeftCell="P1" activePane="topRight" state="frozen"/>
      <selection pane="topRight" activeCell="F104" sqref="F104:I104"/>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4">
      <pane xSplit="1" topLeftCell="O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pane xSplit="1" topLeftCell="L1" activePane="topRight" state="frozen"/>
      <selection pane="topRight" activeCell="L3" sqref="L3"/>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pane xSplit="1" topLeftCell="L1" activePane="topRight" state="frozen"/>
      <selection pane="topRight" activeCell="L3" sqref="L3"/>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8" sqref="B8"/>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
      <pane xSplit="1" topLeftCell="O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M1" activePane="topRight" state="frozen"/>
      <selection pane="topRight" activeCell="S35" sqref="S35"/>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sqref="A1:A1048576"/>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O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pane xSplit="1" topLeftCell="L1" activePane="topRight" state="frozen"/>
      <selection pane="topRight" activeCell="L3" sqref="L3"/>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19">
      <pane xSplit="1" topLeftCell="O1" activePane="topRight" state="frozen"/>
      <selection pane="topRight" activeCell="U50" sqref="U50"/>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pane xSplit="1" topLeftCell="N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R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40">
      <pane xSplit="1" topLeftCell="U1" activePane="topRight" state="frozen"/>
      <selection pane="topRight" activeCell="AA71" sqref="AA71:AA72"/>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4">
      <pane xSplit="1" topLeftCell="U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4">
      <pane xSplit="1" topLeftCell="U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4">
      <pane xSplit="1" topLeftCell="U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topLeftCell="A4">
      <pane xSplit="1" topLeftCell="U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A43">
      <pane xSplit="1" topLeftCell="U1" activePane="topRight" state="frozen"/>
      <selection pane="topRight" activeCell="AB71" sqref="AB71:AB72"/>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16.xml><?xml version="1.0" encoding="utf-8"?>
<worksheet xmlns="http://schemas.openxmlformats.org/spreadsheetml/2006/main" xmlns:r="http://schemas.openxmlformats.org/officeDocument/2006/relationships">
  <dimension ref="A1:AE111"/>
  <sheetViews>
    <sheetView topLeftCell="A16" zoomScale="70" zoomScaleNormal="70" workbookViewId="0">
      <pane xSplit="1" topLeftCell="B1" activePane="topRight" state="frozen"/>
      <selection activeCell="D27" sqref="D27"/>
      <selection pane="topRight" activeCell="AH80" sqref="AH80"/>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29" width="16" style="139" bestFit="1" customWidth="1"/>
    <col min="30" max="30" width="15.42578125" style="140" customWidth="1"/>
    <col min="31" max="31" width="6.42578125" style="139" customWidth="1"/>
    <col min="32" max="32" width="15.42578125" style="139" customWidth="1"/>
    <col min="33" max="16384" width="9.140625" style="139"/>
  </cols>
  <sheetData>
    <row r="1" spans="1:31">
      <c r="A1" s="136" t="s">
        <v>3</v>
      </c>
      <c r="B1" s="137" t="s">
        <v>117</v>
      </c>
      <c r="C1" s="138"/>
      <c r="D1" s="325" t="s">
        <v>23</v>
      </c>
      <c r="E1" s="325"/>
      <c r="F1" s="325"/>
    </row>
    <row r="2" spans="1:31" ht="29.25">
      <c r="A2" s="136" t="s">
        <v>4</v>
      </c>
      <c r="B2" s="271" t="s">
        <v>128</v>
      </c>
      <c r="C2" s="138"/>
      <c r="E2" s="142"/>
      <c r="F2" s="143">
        <v>2012</v>
      </c>
      <c r="G2" s="143">
        <v>2013</v>
      </c>
      <c r="H2" s="143">
        <v>2014</v>
      </c>
      <c r="I2" s="143">
        <v>2015</v>
      </c>
    </row>
    <row r="3" spans="1:31">
      <c r="A3" s="136" t="s">
        <v>5</v>
      </c>
      <c r="B3" s="144" t="s">
        <v>182</v>
      </c>
      <c r="C3" s="145"/>
      <c r="E3" s="146" t="s">
        <v>61</v>
      </c>
      <c r="F3" s="147">
        <v>153105</v>
      </c>
      <c r="G3" s="147">
        <v>153105</v>
      </c>
      <c r="H3" s="147">
        <v>153105</v>
      </c>
      <c r="I3" s="147">
        <v>153105</v>
      </c>
    </row>
    <row r="4" spans="1:31">
      <c r="A4" s="136" t="s">
        <v>7</v>
      </c>
      <c r="B4" s="148">
        <v>41260</v>
      </c>
      <c r="C4" s="149"/>
      <c r="E4" s="146" t="s">
        <v>62</v>
      </c>
      <c r="F4" s="150">
        <v>13613911</v>
      </c>
      <c r="G4" s="150">
        <v>13613911</v>
      </c>
      <c r="H4" s="150">
        <v>13613911</v>
      </c>
      <c r="I4" s="150">
        <v>13613911</v>
      </c>
      <c r="J4" s="151"/>
      <c r="K4" s="151"/>
      <c r="L4" s="151"/>
      <c r="M4" s="151"/>
      <c r="N4" s="151"/>
      <c r="O4" s="151"/>
      <c r="P4" s="151"/>
      <c r="Q4" s="151"/>
      <c r="R4" s="151"/>
      <c r="S4" s="151"/>
      <c r="T4" s="151"/>
      <c r="U4" s="151"/>
      <c r="V4" s="151"/>
      <c r="W4" s="151"/>
      <c r="X4" s="151"/>
      <c r="Y4" s="151"/>
      <c r="Z4" s="151"/>
      <c r="AA4" s="151"/>
      <c r="AB4" s="151"/>
      <c r="AC4" s="151"/>
      <c r="AD4" s="233"/>
    </row>
    <row r="5" spans="1:31">
      <c r="A5" s="136"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233"/>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233"/>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233"/>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81</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10</v>
      </c>
      <c r="B11" s="174">
        <f>HLOOKUP($B$7,$F$8:$AC$75,AE11,FALSE)</f>
        <v>16221.599999999991</v>
      </c>
      <c r="E11" s="175" t="s">
        <v>24</v>
      </c>
      <c r="F11" s="176">
        <v>0</v>
      </c>
      <c r="G11" s="176">
        <v>0</v>
      </c>
      <c r="H11" s="176">
        <v>0</v>
      </c>
      <c r="I11" s="176">
        <v>0</v>
      </c>
      <c r="J11" s="176">
        <v>0</v>
      </c>
      <c r="K11" s="176">
        <v>0</v>
      </c>
      <c r="L11" s="176">
        <v>0</v>
      </c>
      <c r="M11" s="176">
        <v>0</v>
      </c>
      <c r="N11" s="176">
        <v>0</v>
      </c>
      <c r="O11" s="176">
        <v>0</v>
      </c>
      <c r="P11" s="176">
        <v>0</v>
      </c>
      <c r="Q11" s="176">
        <v>0</v>
      </c>
      <c r="R11" s="235">
        <v>0</v>
      </c>
      <c r="S11" s="235">
        <v>0</v>
      </c>
      <c r="T11" s="235">
        <v>0</v>
      </c>
      <c r="U11" s="235">
        <v>27642.600000000002</v>
      </c>
      <c r="V11" s="235">
        <v>0</v>
      </c>
      <c r="W11" s="235">
        <v>814.7699999999968</v>
      </c>
      <c r="X11" s="235">
        <v>1332.1800000000003</v>
      </c>
      <c r="Y11" s="235">
        <v>14973.3</v>
      </c>
      <c r="Z11" s="235">
        <v>155.16000000000349</v>
      </c>
      <c r="AA11" s="235">
        <v>5583.5999999999985</v>
      </c>
      <c r="AB11" s="235">
        <v>16221.599999999991</v>
      </c>
      <c r="AC11" s="235"/>
      <c r="AD11" s="177">
        <f>SUM(F11:AC11)</f>
        <v>66723.209999999992</v>
      </c>
      <c r="AE11" s="141">
        <v>4</v>
      </c>
    </row>
    <row r="12" spans="1:31">
      <c r="A12" s="173" t="s">
        <v>11</v>
      </c>
      <c r="B12" s="178">
        <f>HLOOKUP($B$7,$F$8:$AC$75,AE12,FALSE)</f>
        <v>0</v>
      </c>
      <c r="E12" s="175" t="s">
        <v>24</v>
      </c>
      <c r="F12" s="179">
        <v>0</v>
      </c>
      <c r="G12" s="179">
        <v>0</v>
      </c>
      <c r="H12" s="179">
        <v>0</v>
      </c>
      <c r="I12" s="179">
        <v>0</v>
      </c>
      <c r="J12" s="179">
        <v>0</v>
      </c>
      <c r="K12" s="179">
        <v>0</v>
      </c>
      <c r="L12" s="179">
        <v>0</v>
      </c>
      <c r="M12" s="179">
        <v>0</v>
      </c>
      <c r="N12" s="179">
        <v>0</v>
      </c>
      <c r="O12" s="179">
        <v>0</v>
      </c>
      <c r="P12" s="179">
        <v>0</v>
      </c>
      <c r="Q12" s="179">
        <v>0</v>
      </c>
      <c r="R12" s="236">
        <v>0</v>
      </c>
      <c r="S12" s="236">
        <v>0</v>
      </c>
      <c r="T12" s="236">
        <v>0</v>
      </c>
      <c r="U12" s="236">
        <v>0</v>
      </c>
      <c r="V12" s="236">
        <v>0</v>
      </c>
      <c r="W12" s="236"/>
      <c r="X12" s="236"/>
      <c r="Y12" s="236"/>
      <c r="Z12" s="236"/>
      <c r="AA12" s="236"/>
      <c r="AB12" s="236"/>
      <c r="AC12" s="236"/>
      <c r="AD12" s="180">
        <f>SUM(F12:AC12)</f>
        <v>0</v>
      </c>
      <c r="AE12" s="141">
        <v>5</v>
      </c>
    </row>
    <row r="13" spans="1:31">
      <c r="A13" s="173" t="s">
        <v>86</v>
      </c>
      <c r="B13" s="174">
        <f>HLOOKUP($B$7,$F$8:$AC$75,AE13,FALSE)</f>
        <v>0</v>
      </c>
      <c r="E13" s="175" t="s">
        <v>24</v>
      </c>
      <c r="F13" s="176">
        <v>0</v>
      </c>
      <c r="G13" s="176">
        <v>0</v>
      </c>
      <c r="H13" s="176">
        <v>0</v>
      </c>
      <c r="I13" s="176">
        <v>0</v>
      </c>
      <c r="J13" s="176">
        <v>0</v>
      </c>
      <c r="K13" s="176">
        <v>0</v>
      </c>
      <c r="L13" s="176">
        <v>0</v>
      </c>
      <c r="M13" s="176">
        <v>0</v>
      </c>
      <c r="N13" s="176">
        <v>0</v>
      </c>
      <c r="O13" s="176">
        <v>0</v>
      </c>
      <c r="P13" s="176">
        <v>0</v>
      </c>
      <c r="Q13" s="176">
        <v>0</v>
      </c>
      <c r="R13" s="235">
        <v>0</v>
      </c>
      <c r="S13" s="235">
        <v>0</v>
      </c>
      <c r="T13" s="235">
        <v>0</v>
      </c>
      <c r="U13" s="235">
        <v>0</v>
      </c>
      <c r="V13" s="235">
        <v>0</v>
      </c>
      <c r="W13" s="235"/>
      <c r="X13" s="235"/>
      <c r="Y13" s="235"/>
      <c r="Z13" s="235"/>
      <c r="AA13" s="235"/>
      <c r="AB13" s="235"/>
      <c r="AC13" s="235"/>
      <c r="AD13" s="177">
        <f>SUM(F13:AC13)</f>
        <v>0</v>
      </c>
      <c r="AE13" s="141">
        <v>6</v>
      </c>
    </row>
    <row r="14" spans="1:31">
      <c r="A14" s="167" t="s">
        <v>63</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68</v>
      </c>
      <c r="B15" s="181">
        <f>HLOOKUP($B$7,$F$8:$AC$75,AE15,FALSE)</f>
        <v>153105</v>
      </c>
      <c r="E15" s="142"/>
      <c r="F15" s="177">
        <f>$F$3</f>
        <v>153105</v>
      </c>
      <c r="G15" s="177">
        <f>$F$3</f>
        <v>153105</v>
      </c>
      <c r="H15" s="177">
        <f t="shared" ref="H15:Q15" si="0">$F$3</f>
        <v>153105</v>
      </c>
      <c r="I15" s="177">
        <f t="shared" si="0"/>
        <v>153105</v>
      </c>
      <c r="J15" s="177">
        <f t="shared" si="0"/>
        <v>153105</v>
      </c>
      <c r="K15" s="177">
        <f t="shared" si="0"/>
        <v>153105</v>
      </c>
      <c r="L15" s="177">
        <f t="shared" si="0"/>
        <v>153105</v>
      </c>
      <c r="M15" s="177">
        <f t="shared" si="0"/>
        <v>153105</v>
      </c>
      <c r="N15" s="177">
        <f t="shared" si="0"/>
        <v>153105</v>
      </c>
      <c r="O15" s="177">
        <f t="shared" si="0"/>
        <v>153105</v>
      </c>
      <c r="P15" s="177">
        <f t="shared" si="0"/>
        <v>153105</v>
      </c>
      <c r="Q15" s="177">
        <f t="shared" si="0"/>
        <v>153105</v>
      </c>
      <c r="R15" s="177">
        <f>$G$3</f>
        <v>153105</v>
      </c>
      <c r="S15" s="177">
        <f t="shared" ref="S15:AC15" si="1">$G$3</f>
        <v>153105</v>
      </c>
      <c r="T15" s="177">
        <f t="shared" si="1"/>
        <v>153105</v>
      </c>
      <c r="U15" s="177">
        <f t="shared" si="1"/>
        <v>153105</v>
      </c>
      <c r="V15" s="177">
        <f t="shared" si="1"/>
        <v>153105</v>
      </c>
      <c r="W15" s="177">
        <f t="shared" si="1"/>
        <v>153105</v>
      </c>
      <c r="X15" s="177">
        <f t="shared" si="1"/>
        <v>153105</v>
      </c>
      <c r="Y15" s="177">
        <f t="shared" si="1"/>
        <v>153105</v>
      </c>
      <c r="Z15" s="177">
        <f t="shared" si="1"/>
        <v>153105</v>
      </c>
      <c r="AA15" s="177">
        <f t="shared" si="1"/>
        <v>153105</v>
      </c>
      <c r="AB15" s="177">
        <f t="shared" si="1"/>
        <v>153105</v>
      </c>
      <c r="AC15" s="177">
        <f t="shared" si="1"/>
        <v>153105</v>
      </c>
      <c r="AD15" s="172"/>
      <c r="AE15" s="141">
        <v>8</v>
      </c>
    </row>
    <row r="16" spans="1:31">
      <c r="A16" s="136" t="s">
        <v>69</v>
      </c>
      <c r="B16" s="181">
        <f>HLOOKUP($B$7,$F$8:$AC$75,AE16,FALSE)</f>
        <v>140346.25</v>
      </c>
      <c r="E16" s="142"/>
      <c r="F16" s="177">
        <f>F15*(F9/12)</f>
        <v>12758.75</v>
      </c>
      <c r="G16" s="177">
        <f t="shared" ref="G16:Q16" si="2">G15*(G9/12)</f>
        <v>25517.5</v>
      </c>
      <c r="H16" s="177">
        <f t="shared" si="2"/>
        <v>38276.25</v>
      </c>
      <c r="I16" s="177">
        <f t="shared" si="2"/>
        <v>51035</v>
      </c>
      <c r="J16" s="177">
        <f t="shared" si="2"/>
        <v>63793.75</v>
      </c>
      <c r="K16" s="177">
        <f t="shared" si="2"/>
        <v>76552.5</v>
      </c>
      <c r="L16" s="177">
        <f t="shared" si="2"/>
        <v>89311.25</v>
      </c>
      <c r="M16" s="177">
        <f t="shared" si="2"/>
        <v>102070</v>
      </c>
      <c r="N16" s="177">
        <f t="shared" si="2"/>
        <v>114828.75</v>
      </c>
      <c r="O16" s="177">
        <f t="shared" si="2"/>
        <v>127587.5</v>
      </c>
      <c r="P16" s="177">
        <f t="shared" si="2"/>
        <v>140346.25</v>
      </c>
      <c r="Q16" s="177">
        <f t="shared" si="2"/>
        <v>153105</v>
      </c>
      <c r="R16" s="177">
        <f>R15*(R9/12)</f>
        <v>12758.75</v>
      </c>
      <c r="S16" s="177">
        <f t="shared" ref="S16:AC16" si="3">S15*(S9/12)</f>
        <v>25517.5</v>
      </c>
      <c r="T16" s="177">
        <f t="shared" si="3"/>
        <v>38276.25</v>
      </c>
      <c r="U16" s="177">
        <f t="shared" si="3"/>
        <v>51035</v>
      </c>
      <c r="V16" s="177">
        <f t="shared" si="3"/>
        <v>63793.75</v>
      </c>
      <c r="W16" s="177">
        <f t="shared" si="3"/>
        <v>76552.5</v>
      </c>
      <c r="X16" s="177">
        <f t="shared" si="3"/>
        <v>89311.25</v>
      </c>
      <c r="Y16" s="177">
        <f t="shared" si="3"/>
        <v>102070</v>
      </c>
      <c r="Z16" s="177">
        <f t="shared" si="3"/>
        <v>114828.75</v>
      </c>
      <c r="AA16" s="177">
        <f t="shared" si="3"/>
        <v>127587.5</v>
      </c>
      <c r="AB16" s="177">
        <f t="shared" si="3"/>
        <v>140346.25</v>
      </c>
      <c r="AC16" s="177">
        <f t="shared" si="3"/>
        <v>153105</v>
      </c>
      <c r="AD16" s="172"/>
      <c r="AE16" s="141">
        <v>9</v>
      </c>
    </row>
    <row r="17" spans="1:31">
      <c r="A17" s="182" t="s">
        <v>67</v>
      </c>
      <c r="B17" s="174">
        <f>HLOOKUP($B$7,$F$8:$AC$75,AE17,FALSE)</f>
        <v>66723.209999999992</v>
      </c>
      <c r="E17" s="142"/>
      <c r="F17" s="183">
        <f>F11</f>
        <v>0</v>
      </c>
      <c r="G17" s="183">
        <f>F17+G11</f>
        <v>0</v>
      </c>
      <c r="H17" s="183">
        <f t="shared" ref="H17:Q17" si="4">G17+H11</f>
        <v>0</v>
      </c>
      <c r="I17" s="183">
        <f t="shared" si="4"/>
        <v>0</v>
      </c>
      <c r="J17" s="183">
        <f t="shared" si="4"/>
        <v>0</v>
      </c>
      <c r="K17" s="183">
        <f t="shared" si="4"/>
        <v>0</v>
      </c>
      <c r="L17" s="183">
        <f t="shared" si="4"/>
        <v>0</v>
      </c>
      <c r="M17" s="183">
        <f t="shared" si="4"/>
        <v>0</v>
      </c>
      <c r="N17" s="183">
        <f t="shared" si="4"/>
        <v>0</v>
      </c>
      <c r="O17" s="183">
        <f t="shared" si="4"/>
        <v>0</v>
      </c>
      <c r="P17" s="183">
        <f t="shared" si="4"/>
        <v>0</v>
      </c>
      <c r="Q17" s="183">
        <f t="shared" si="4"/>
        <v>0</v>
      </c>
      <c r="R17" s="183">
        <f>R11</f>
        <v>0</v>
      </c>
      <c r="S17" s="183">
        <f t="shared" ref="S17" si="5">R17+S11</f>
        <v>0</v>
      </c>
      <c r="T17" s="183">
        <f>S17+T11</f>
        <v>0</v>
      </c>
      <c r="U17" s="183">
        <f t="shared" ref="U17:AC17" si="6">T17+U11</f>
        <v>27642.600000000002</v>
      </c>
      <c r="V17" s="183">
        <f t="shared" si="6"/>
        <v>27642.600000000002</v>
      </c>
      <c r="W17" s="183">
        <f t="shared" si="6"/>
        <v>28457.37</v>
      </c>
      <c r="X17" s="183">
        <f t="shared" si="6"/>
        <v>29789.55</v>
      </c>
      <c r="Y17" s="183">
        <f t="shared" si="6"/>
        <v>44762.85</v>
      </c>
      <c r="Z17" s="183">
        <f t="shared" si="6"/>
        <v>44918.01</v>
      </c>
      <c r="AA17" s="183">
        <f t="shared" si="6"/>
        <v>50501.61</v>
      </c>
      <c r="AB17" s="183">
        <f t="shared" si="6"/>
        <v>66723.209999999992</v>
      </c>
      <c r="AC17" s="183">
        <f t="shared" si="6"/>
        <v>66723.209999999992</v>
      </c>
      <c r="AD17" s="184"/>
      <c r="AE17" s="141">
        <v>10</v>
      </c>
    </row>
    <row r="18" spans="1:31">
      <c r="A18" s="182" t="s">
        <v>9</v>
      </c>
      <c r="B18" s="174">
        <f>HLOOKUP($B$7,$F$8:$AC$75,AE18,FALSE)</f>
        <v>286566.25500000006</v>
      </c>
      <c r="E18" s="175" t="s">
        <v>111</v>
      </c>
      <c r="F18" s="176">
        <v>1774.386</v>
      </c>
      <c r="G18" s="176">
        <v>7938.9900000000007</v>
      </c>
      <c r="H18" s="176">
        <v>13444.325999999999</v>
      </c>
      <c r="I18" s="176">
        <v>94447.079999999987</v>
      </c>
      <c r="J18" s="176">
        <v>103546.62000000001</v>
      </c>
      <c r="K18" s="176">
        <v>113667.948</v>
      </c>
      <c r="L18" s="176">
        <v>124987.5</v>
      </c>
      <c r="M18" s="176">
        <v>130439.637</v>
      </c>
      <c r="N18" s="176">
        <v>134449.83900000001</v>
      </c>
      <c r="O18" s="176">
        <v>140195.304</v>
      </c>
      <c r="P18" s="176">
        <v>160691.54399999999</v>
      </c>
      <c r="Q18" s="176">
        <v>161946.75599999996</v>
      </c>
      <c r="R18" s="235">
        <v>181762.84799999997</v>
      </c>
      <c r="S18" s="235">
        <v>186456.96899999995</v>
      </c>
      <c r="T18" s="235">
        <v>223575.89399999997</v>
      </c>
      <c r="U18" s="235">
        <v>215035.24499999994</v>
      </c>
      <c r="V18" s="235">
        <v>228317.59799999997</v>
      </c>
      <c r="W18" s="235">
        <v>229614.50699999998</v>
      </c>
      <c r="X18" s="235">
        <v>249448.22999999992</v>
      </c>
      <c r="Y18" s="235">
        <v>259954.44299999982</v>
      </c>
      <c r="Z18" s="235">
        <v>275789.11499999999</v>
      </c>
      <c r="AA18" s="235">
        <v>275037.96600000001</v>
      </c>
      <c r="AB18" s="235">
        <v>286566.25500000006</v>
      </c>
      <c r="AC18" s="235"/>
      <c r="AD18" s="184"/>
      <c r="AE18" s="141">
        <v>11</v>
      </c>
    </row>
    <row r="19" spans="1:31">
      <c r="A19" s="185" t="s">
        <v>38</v>
      </c>
      <c r="B19" s="186">
        <f>HLOOKUP($B$7,$F$8:$AC$75,AE19,FALSE)</f>
        <v>353289.46500000008</v>
      </c>
      <c r="C19" s="187"/>
      <c r="D19" s="187"/>
      <c r="E19" s="187"/>
      <c r="F19" s="188">
        <f>F17+F18</f>
        <v>1774.386</v>
      </c>
      <c r="G19" s="188">
        <f t="shared" ref="G19:Q19" si="7">G17+G18</f>
        <v>7938.9900000000007</v>
      </c>
      <c r="H19" s="188">
        <f t="shared" si="7"/>
        <v>13444.325999999999</v>
      </c>
      <c r="I19" s="188">
        <f t="shared" si="7"/>
        <v>94447.079999999987</v>
      </c>
      <c r="J19" s="188">
        <f t="shared" si="7"/>
        <v>103546.62000000001</v>
      </c>
      <c r="K19" s="188">
        <f t="shared" si="7"/>
        <v>113667.948</v>
      </c>
      <c r="L19" s="188">
        <f t="shared" si="7"/>
        <v>124987.5</v>
      </c>
      <c r="M19" s="188">
        <f t="shared" si="7"/>
        <v>130439.637</v>
      </c>
      <c r="N19" s="188">
        <f t="shared" si="7"/>
        <v>134449.83900000001</v>
      </c>
      <c r="O19" s="188">
        <f t="shared" si="7"/>
        <v>140195.304</v>
      </c>
      <c r="P19" s="188">
        <f t="shared" si="7"/>
        <v>160691.54399999999</v>
      </c>
      <c r="Q19" s="188">
        <f t="shared" si="7"/>
        <v>161946.75599999996</v>
      </c>
      <c r="R19" s="267">
        <f>R17+R18</f>
        <v>181762.84799999997</v>
      </c>
      <c r="S19" s="267">
        <f t="shared" ref="S19:AC19" si="8">S17+S18</f>
        <v>186456.96899999995</v>
      </c>
      <c r="T19" s="267">
        <f t="shared" si="8"/>
        <v>223575.89399999997</v>
      </c>
      <c r="U19" s="267">
        <f t="shared" si="8"/>
        <v>242677.84499999994</v>
      </c>
      <c r="V19" s="267">
        <f t="shared" si="8"/>
        <v>255960.19799999997</v>
      </c>
      <c r="W19" s="267">
        <f t="shared" si="8"/>
        <v>258071.87699999998</v>
      </c>
      <c r="X19" s="267">
        <f t="shared" si="8"/>
        <v>279237.77999999991</v>
      </c>
      <c r="Y19" s="267">
        <f t="shared" si="8"/>
        <v>304717.29299999983</v>
      </c>
      <c r="Z19" s="267">
        <f t="shared" si="8"/>
        <v>320707.125</v>
      </c>
      <c r="AA19" s="267">
        <f t="shared" si="8"/>
        <v>325539.576</v>
      </c>
      <c r="AB19" s="267">
        <f t="shared" si="8"/>
        <v>353289.46500000008</v>
      </c>
      <c r="AC19" s="267">
        <f t="shared" si="8"/>
        <v>66723.209999999992</v>
      </c>
      <c r="AD19" s="172"/>
      <c r="AE19" s="141">
        <v>12</v>
      </c>
    </row>
    <row r="20" spans="1:31">
      <c r="A20" s="182" t="s">
        <v>101</v>
      </c>
      <c r="B20" s="189">
        <f>IFERROR(HLOOKUP($B$7,$F$8:$AC$75,AE20,FALSE),"-  ")</f>
        <v>0.43580033310473199</v>
      </c>
      <c r="F20" s="189">
        <f>IFERROR(F17/F15,"-  ")</f>
        <v>0</v>
      </c>
      <c r="G20" s="189">
        <f t="shared" ref="G20:Q20" si="9">IFERROR(G17/G15,"-  ")</f>
        <v>0</v>
      </c>
      <c r="H20" s="189">
        <f t="shared" si="9"/>
        <v>0</v>
      </c>
      <c r="I20" s="189">
        <f t="shared" si="9"/>
        <v>0</v>
      </c>
      <c r="J20" s="189">
        <f t="shared" si="9"/>
        <v>0</v>
      </c>
      <c r="K20" s="189">
        <f t="shared" si="9"/>
        <v>0</v>
      </c>
      <c r="L20" s="189">
        <f t="shared" si="9"/>
        <v>0</v>
      </c>
      <c r="M20" s="189">
        <f t="shared" si="9"/>
        <v>0</v>
      </c>
      <c r="N20" s="189">
        <f t="shared" si="9"/>
        <v>0</v>
      </c>
      <c r="O20" s="189">
        <f t="shared" si="9"/>
        <v>0</v>
      </c>
      <c r="P20" s="189">
        <f t="shared" si="9"/>
        <v>0</v>
      </c>
      <c r="Q20" s="189">
        <f t="shared" si="9"/>
        <v>0</v>
      </c>
      <c r="R20" s="189">
        <f>IFERROR(R17/R15,"-  ")</f>
        <v>0</v>
      </c>
      <c r="S20" s="189">
        <f t="shared" ref="S20:AC20" si="10">IFERROR(S17/S15,"-  ")</f>
        <v>0</v>
      </c>
      <c r="T20" s="189">
        <f t="shared" si="10"/>
        <v>0</v>
      </c>
      <c r="U20" s="189">
        <f t="shared" si="10"/>
        <v>0.18054668364847656</v>
      </c>
      <c r="V20" s="189">
        <f t="shared" si="10"/>
        <v>0.18054668364847656</v>
      </c>
      <c r="W20" s="189">
        <f t="shared" si="10"/>
        <v>0.18586832565886155</v>
      </c>
      <c r="X20" s="189">
        <f t="shared" si="10"/>
        <v>0.19456941314783971</v>
      </c>
      <c r="Y20" s="189">
        <f t="shared" si="10"/>
        <v>0.29236700303713137</v>
      </c>
      <c r="Z20" s="189">
        <f t="shared" si="10"/>
        <v>0.29338042519839325</v>
      </c>
      <c r="AA20" s="189">
        <f t="shared" si="10"/>
        <v>0.32984951503869891</v>
      </c>
      <c r="AB20" s="189">
        <f t="shared" si="10"/>
        <v>0.43580033310473199</v>
      </c>
      <c r="AC20" s="189">
        <f t="shared" si="10"/>
        <v>0.43580033310473199</v>
      </c>
      <c r="AD20" s="190"/>
      <c r="AE20" s="141">
        <v>13</v>
      </c>
    </row>
    <row r="21" spans="1:31">
      <c r="A21" s="182" t="s">
        <v>102</v>
      </c>
      <c r="B21" s="189">
        <f>IFERROR(HLOOKUP($B$7,$F$8:$AC$75,AE21,FALSE),"-  ")</f>
        <v>2.3074978936024304</v>
      </c>
      <c r="F21" s="189">
        <f>IFERROR(F19/F15,"-  ")</f>
        <v>1.1589340648574507E-2</v>
      </c>
      <c r="G21" s="189">
        <f t="shared" ref="G21:Q21" si="11">IFERROR(G19/G15,"-  ")</f>
        <v>5.185323797393946E-2</v>
      </c>
      <c r="H21" s="189">
        <f t="shared" si="11"/>
        <v>8.7811149211325559E-2</v>
      </c>
      <c r="I21" s="189">
        <f t="shared" si="11"/>
        <v>0.6168778289409228</v>
      </c>
      <c r="J21" s="189">
        <f t="shared" si="11"/>
        <v>0.67631115900852368</v>
      </c>
      <c r="K21" s="189">
        <f t="shared" si="11"/>
        <v>0.74241826197707461</v>
      </c>
      <c r="L21" s="189">
        <f t="shared" si="11"/>
        <v>0.81635152346428919</v>
      </c>
      <c r="M21" s="189">
        <f t="shared" si="11"/>
        <v>0.85196196727735873</v>
      </c>
      <c r="N21" s="189">
        <f t="shared" si="11"/>
        <v>0.87815446262368968</v>
      </c>
      <c r="O21" s="189">
        <f t="shared" si="11"/>
        <v>0.91568076810032328</v>
      </c>
      <c r="P21" s="189">
        <f t="shared" si="11"/>
        <v>1.0495512491427452</v>
      </c>
      <c r="Q21" s="189">
        <f t="shared" si="11"/>
        <v>1.0577496228078767</v>
      </c>
      <c r="R21" s="189">
        <f>IFERROR(R19/R15,"-  ")</f>
        <v>1.1871777407661406</v>
      </c>
      <c r="S21" s="189">
        <f t="shared" ref="S21:AC21" si="12">IFERROR(S19/S15,"-  ")</f>
        <v>1.2178372293524049</v>
      </c>
      <c r="T21" s="189">
        <f t="shared" si="12"/>
        <v>1.4602782012344468</v>
      </c>
      <c r="U21" s="189">
        <f t="shared" si="12"/>
        <v>1.5850419320074456</v>
      </c>
      <c r="V21" s="189">
        <f t="shared" si="12"/>
        <v>1.6717951601841872</v>
      </c>
      <c r="W21" s="189">
        <f t="shared" si="12"/>
        <v>1.6855875183697462</v>
      </c>
      <c r="X21" s="189">
        <f t="shared" si="12"/>
        <v>1.8238318800822959</v>
      </c>
      <c r="Y21" s="189">
        <f t="shared" si="12"/>
        <v>1.9902504359753099</v>
      </c>
      <c r="Z21" s="189">
        <f t="shared" si="12"/>
        <v>2.0946874693837563</v>
      </c>
      <c r="AA21" s="189">
        <f t="shared" si="12"/>
        <v>2.126250455569707</v>
      </c>
      <c r="AB21" s="189">
        <f t="shared" si="12"/>
        <v>2.3074978936024304</v>
      </c>
      <c r="AC21" s="189">
        <f t="shared" si="12"/>
        <v>0.43580033310473199</v>
      </c>
      <c r="AD21" s="190"/>
      <c r="AE21" s="141">
        <v>14</v>
      </c>
    </row>
    <row r="22" spans="1:31">
      <c r="A22" s="182" t="s">
        <v>103</v>
      </c>
      <c r="B22" s="189">
        <f>IFERROR(HLOOKUP($B$7,$F$8:$AC$75,AE22,FALSE),"-  ")</f>
        <v>0.47541854520516219</v>
      </c>
      <c r="F22" s="189">
        <f>IFERROR(F17/F16,"-  ")</f>
        <v>0</v>
      </c>
      <c r="G22" s="189">
        <f t="shared" ref="G22:Q22" si="13">IFERROR(G17/G16,"-  ")</f>
        <v>0</v>
      </c>
      <c r="H22" s="189">
        <f t="shared" si="13"/>
        <v>0</v>
      </c>
      <c r="I22" s="189">
        <f t="shared" si="13"/>
        <v>0</v>
      </c>
      <c r="J22" s="189">
        <f t="shared" si="13"/>
        <v>0</v>
      </c>
      <c r="K22" s="189">
        <f t="shared" si="13"/>
        <v>0</v>
      </c>
      <c r="L22" s="189">
        <f t="shared" si="13"/>
        <v>0</v>
      </c>
      <c r="M22" s="189">
        <f t="shared" si="13"/>
        <v>0</v>
      </c>
      <c r="N22" s="189">
        <f t="shared" si="13"/>
        <v>0</v>
      </c>
      <c r="O22" s="189">
        <f t="shared" si="13"/>
        <v>0</v>
      </c>
      <c r="P22" s="189">
        <f t="shared" si="13"/>
        <v>0</v>
      </c>
      <c r="Q22" s="189">
        <f t="shared" si="13"/>
        <v>0</v>
      </c>
      <c r="R22" s="189">
        <f>IFERROR(R17/R16,"-  ")</f>
        <v>0</v>
      </c>
      <c r="S22" s="189">
        <f t="shared" ref="S22:AC22" si="14">IFERROR(S17/S16,"-  ")</f>
        <v>0</v>
      </c>
      <c r="T22" s="189">
        <f t="shared" si="14"/>
        <v>0</v>
      </c>
      <c r="U22" s="189">
        <f t="shared" si="14"/>
        <v>0.54164005094542966</v>
      </c>
      <c r="V22" s="189">
        <f t="shared" si="14"/>
        <v>0.43331204075634372</v>
      </c>
      <c r="W22" s="189">
        <f t="shared" si="14"/>
        <v>0.3717366513177231</v>
      </c>
      <c r="X22" s="189">
        <f t="shared" si="14"/>
        <v>0.33354756539629665</v>
      </c>
      <c r="Y22" s="189">
        <f>IFERROR(Y17/Y16,"-  ")</f>
        <v>0.43855050455569705</v>
      </c>
      <c r="Z22" s="189">
        <f t="shared" si="14"/>
        <v>0.39117390026452437</v>
      </c>
      <c r="AA22" s="189">
        <f t="shared" si="14"/>
        <v>0.39581941804643872</v>
      </c>
      <c r="AB22" s="189">
        <f t="shared" si="14"/>
        <v>0.47541854520516219</v>
      </c>
      <c r="AC22" s="189">
        <f t="shared" si="14"/>
        <v>0.43580033310473199</v>
      </c>
      <c r="AD22" s="190"/>
      <c r="AE22" s="141">
        <v>15</v>
      </c>
    </row>
    <row r="23" spans="1:31">
      <c r="A23" s="167" t="s">
        <v>64</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70</v>
      </c>
      <c r="B24" s="178">
        <f>HLOOKUP($B$7,$F$8:$AC$75,AE24,FALSE)</f>
        <v>0</v>
      </c>
      <c r="E24" s="193"/>
      <c r="F24" s="178">
        <f>F12</f>
        <v>0</v>
      </c>
      <c r="G24" s="178">
        <f t="shared" ref="G24:Q24" si="15">F24+G12</f>
        <v>0</v>
      </c>
      <c r="H24" s="178">
        <f t="shared" si="15"/>
        <v>0</v>
      </c>
      <c r="I24" s="178">
        <f t="shared" si="15"/>
        <v>0</v>
      </c>
      <c r="J24" s="178">
        <f t="shared" si="15"/>
        <v>0</v>
      </c>
      <c r="K24" s="178">
        <f t="shared" si="15"/>
        <v>0</v>
      </c>
      <c r="L24" s="178">
        <f t="shared" si="15"/>
        <v>0</v>
      </c>
      <c r="M24" s="178">
        <f t="shared" si="15"/>
        <v>0</v>
      </c>
      <c r="N24" s="178">
        <f t="shared" si="15"/>
        <v>0</v>
      </c>
      <c r="O24" s="178">
        <f t="shared" si="15"/>
        <v>0</v>
      </c>
      <c r="P24" s="178">
        <f t="shared" si="15"/>
        <v>0</v>
      </c>
      <c r="Q24" s="178">
        <f t="shared" si="15"/>
        <v>0</v>
      </c>
      <c r="R24" s="178">
        <f>R12</f>
        <v>0</v>
      </c>
      <c r="S24" s="178">
        <f t="shared" ref="S24:AC24" si="16">R24+S12</f>
        <v>0</v>
      </c>
      <c r="T24" s="178">
        <f t="shared" si="16"/>
        <v>0</v>
      </c>
      <c r="U24" s="178">
        <f t="shared" si="16"/>
        <v>0</v>
      </c>
      <c r="V24" s="178">
        <f t="shared" si="16"/>
        <v>0</v>
      </c>
      <c r="W24" s="178">
        <f t="shared" si="16"/>
        <v>0</v>
      </c>
      <c r="X24" s="178">
        <f t="shared" si="16"/>
        <v>0</v>
      </c>
      <c r="Y24" s="178">
        <f t="shared" si="16"/>
        <v>0</v>
      </c>
      <c r="Z24" s="178">
        <f t="shared" si="16"/>
        <v>0</v>
      </c>
      <c r="AA24" s="178">
        <f t="shared" si="16"/>
        <v>0</v>
      </c>
      <c r="AB24" s="178">
        <f t="shared" si="16"/>
        <v>0</v>
      </c>
      <c r="AC24" s="178">
        <f t="shared" si="16"/>
        <v>0</v>
      </c>
      <c r="AD24" s="172"/>
      <c r="AE24" s="141">
        <v>17</v>
      </c>
    </row>
    <row r="25" spans="1:31">
      <c r="A25" s="182" t="s">
        <v>12</v>
      </c>
      <c r="B25" s="178">
        <f>HLOOKUP($B$7,$F$8:$AC$75,AE25,FALSE)</f>
        <v>0</v>
      </c>
      <c r="E25" s="175" t="s">
        <v>111</v>
      </c>
      <c r="F25" s="179"/>
      <c r="G25" s="179"/>
      <c r="H25" s="179"/>
      <c r="I25" s="179"/>
      <c r="J25" s="179"/>
      <c r="K25" s="179"/>
      <c r="L25" s="179"/>
      <c r="M25" s="179"/>
      <c r="N25" s="179"/>
      <c r="O25" s="179"/>
      <c r="P25" s="179"/>
      <c r="Q25" s="179"/>
      <c r="R25" s="236">
        <v>0</v>
      </c>
      <c r="S25" s="236">
        <v>0</v>
      </c>
      <c r="T25" s="236">
        <v>0</v>
      </c>
      <c r="U25" s="236">
        <v>0</v>
      </c>
      <c r="V25" s="236">
        <v>0</v>
      </c>
      <c r="W25" s="236"/>
      <c r="X25" s="236"/>
      <c r="Y25" s="236"/>
      <c r="Z25" s="236"/>
      <c r="AA25" s="236"/>
      <c r="AB25" s="236"/>
      <c r="AC25" s="236"/>
      <c r="AD25" s="172"/>
      <c r="AE25" s="141">
        <v>18</v>
      </c>
    </row>
    <row r="26" spans="1:31">
      <c r="A26" s="194" t="s">
        <v>39</v>
      </c>
      <c r="B26" s="195">
        <f>HLOOKUP($B$7,$F$8:$AC$75,AE26,FALSE)</f>
        <v>0</v>
      </c>
      <c r="C26" s="187"/>
      <c r="D26" s="187"/>
      <c r="E26" s="196"/>
      <c r="F26" s="195">
        <f>F24+F25</f>
        <v>0</v>
      </c>
      <c r="G26" s="195">
        <f>G24+G25</f>
        <v>0</v>
      </c>
      <c r="H26" s="195">
        <f t="shared" ref="H26:Q26" si="17">H24+H25</f>
        <v>0</v>
      </c>
      <c r="I26" s="195">
        <f>I24+I25</f>
        <v>0</v>
      </c>
      <c r="J26" s="195">
        <f t="shared" si="17"/>
        <v>0</v>
      </c>
      <c r="K26" s="195">
        <f t="shared" si="17"/>
        <v>0</v>
      </c>
      <c r="L26" s="195">
        <f t="shared" si="17"/>
        <v>0</v>
      </c>
      <c r="M26" s="195">
        <f t="shared" si="17"/>
        <v>0</v>
      </c>
      <c r="N26" s="195">
        <f t="shared" si="17"/>
        <v>0</v>
      </c>
      <c r="O26" s="195">
        <f t="shared" si="17"/>
        <v>0</v>
      </c>
      <c r="P26" s="195">
        <f t="shared" si="17"/>
        <v>0</v>
      </c>
      <c r="Q26" s="195">
        <f t="shared" si="17"/>
        <v>0</v>
      </c>
      <c r="R26" s="195">
        <f>R24+R25</f>
        <v>0</v>
      </c>
      <c r="S26" s="195">
        <f>S24+S25</f>
        <v>0</v>
      </c>
      <c r="T26" s="195">
        <f t="shared" ref="T26" si="18">T24+T25</f>
        <v>0</v>
      </c>
      <c r="U26" s="195">
        <f>U24+U25</f>
        <v>0</v>
      </c>
      <c r="V26" s="195">
        <f t="shared" ref="V26:AC26" si="19">V24+V25</f>
        <v>0</v>
      </c>
      <c r="W26" s="195">
        <f t="shared" si="19"/>
        <v>0</v>
      </c>
      <c r="X26" s="195">
        <f t="shared" si="19"/>
        <v>0</v>
      </c>
      <c r="Y26" s="195">
        <f t="shared" si="19"/>
        <v>0</v>
      </c>
      <c r="Z26" s="195">
        <f t="shared" si="19"/>
        <v>0</v>
      </c>
      <c r="AA26" s="195">
        <f t="shared" si="19"/>
        <v>0</v>
      </c>
      <c r="AB26" s="195">
        <f t="shared" si="19"/>
        <v>0</v>
      </c>
      <c r="AC26" s="195">
        <f t="shared" si="19"/>
        <v>0</v>
      </c>
      <c r="AD26" s="172"/>
      <c r="AE26" s="141">
        <v>19</v>
      </c>
    </row>
    <row r="27" spans="1:31">
      <c r="A27" s="167" t="s">
        <v>65</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71</v>
      </c>
      <c r="B28" s="174">
        <f>HLOOKUP($B$7,$F$8:$AC$75,AE28,FALSE)</f>
        <v>0</v>
      </c>
      <c r="F28" s="197">
        <f>F13</f>
        <v>0</v>
      </c>
      <c r="G28" s="197">
        <f t="shared" ref="G28:Q28" si="20">F28+G13</f>
        <v>0</v>
      </c>
      <c r="H28" s="197">
        <f t="shared" si="20"/>
        <v>0</v>
      </c>
      <c r="I28" s="197">
        <f t="shared" si="20"/>
        <v>0</v>
      </c>
      <c r="J28" s="197">
        <f t="shared" si="20"/>
        <v>0</v>
      </c>
      <c r="K28" s="197">
        <f t="shared" si="20"/>
        <v>0</v>
      </c>
      <c r="L28" s="197">
        <f t="shared" si="20"/>
        <v>0</v>
      </c>
      <c r="M28" s="197">
        <f t="shared" si="20"/>
        <v>0</v>
      </c>
      <c r="N28" s="197">
        <f t="shared" si="20"/>
        <v>0</v>
      </c>
      <c r="O28" s="197">
        <f t="shared" si="20"/>
        <v>0</v>
      </c>
      <c r="P28" s="197">
        <f t="shared" si="20"/>
        <v>0</v>
      </c>
      <c r="Q28" s="197">
        <f t="shared" si="20"/>
        <v>0</v>
      </c>
      <c r="R28" s="197">
        <f>R13</f>
        <v>0</v>
      </c>
      <c r="S28" s="197">
        <f t="shared" ref="S28:AC28" si="21">R28+S13</f>
        <v>0</v>
      </c>
      <c r="T28" s="197">
        <f t="shared" si="21"/>
        <v>0</v>
      </c>
      <c r="U28" s="197">
        <f t="shared" si="21"/>
        <v>0</v>
      </c>
      <c r="V28" s="197">
        <f t="shared" si="21"/>
        <v>0</v>
      </c>
      <c r="W28" s="197">
        <f t="shared" si="21"/>
        <v>0</v>
      </c>
      <c r="X28" s="197">
        <f t="shared" si="21"/>
        <v>0</v>
      </c>
      <c r="Y28" s="197">
        <f t="shared" si="21"/>
        <v>0</v>
      </c>
      <c r="Z28" s="197">
        <f t="shared" si="21"/>
        <v>0</v>
      </c>
      <c r="AA28" s="197">
        <f t="shared" si="21"/>
        <v>0</v>
      </c>
      <c r="AB28" s="197">
        <f t="shared" si="21"/>
        <v>0</v>
      </c>
      <c r="AC28" s="197">
        <f t="shared" si="21"/>
        <v>0</v>
      </c>
      <c r="AD28" s="166"/>
      <c r="AE28" s="141">
        <v>21</v>
      </c>
    </row>
    <row r="29" spans="1:31">
      <c r="A29" s="182" t="s">
        <v>13</v>
      </c>
      <c r="B29" s="174">
        <f>HLOOKUP($B$7,$F$8:$AC$75,AE29,FALSE)</f>
        <v>0</v>
      </c>
      <c r="E29" s="175" t="s">
        <v>111</v>
      </c>
      <c r="F29" s="176"/>
      <c r="G29" s="176"/>
      <c r="H29" s="176"/>
      <c r="I29" s="176"/>
      <c r="J29" s="176"/>
      <c r="K29" s="176"/>
      <c r="L29" s="176"/>
      <c r="M29" s="176"/>
      <c r="N29" s="176"/>
      <c r="O29" s="176"/>
      <c r="P29" s="176"/>
      <c r="Q29" s="176"/>
      <c r="R29" s="235">
        <v>0</v>
      </c>
      <c r="S29" s="235">
        <v>0</v>
      </c>
      <c r="T29" s="235">
        <v>0</v>
      </c>
      <c r="U29" s="235">
        <v>0</v>
      </c>
      <c r="V29" s="235">
        <v>0</v>
      </c>
      <c r="W29" s="235"/>
      <c r="X29" s="235"/>
      <c r="Y29" s="235"/>
      <c r="Z29" s="235"/>
      <c r="AA29" s="235"/>
      <c r="AB29" s="235"/>
      <c r="AC29" s="235"/>
      <c r="AD29" s="166"/>
      <c r="AE29" s="141">
        <v>22</v>
      </c>
    </row>
    <row r="30" spans="1:31">
      <c r="A30" s="194" t="s">
        <v>22</v>
      </c>
      <c r="B30" s="186">
        <f>HLOOKUP($B$7,$F$8:$AC$75,AE30,FALSE)</f>
        <v>0</v>
      </c>
      <c r="C30" s="187"/>
      <c r="D30" s="187"/>
      <c r="E30" s="187"/>
      <c r="F30" s="198">
        <f>F28+F29</f>
        <v>0</v>
      </c>
      <c r="G30" s="198">
        <f t="shared" ref="G30:P30" si="22">G28+G29</f>
        <v>0</v>
      </c>
      <c r="H30" s="198">
        <f t="shared" si="22"/>
        <v>0</v>
      </c>
      <c r="I30" s="198">
        <f t="shared" si="22"/>
        <v>0</v>
      </c>
      <c r="J30" s="198">
        <f t="shared" si="22"/>
        <v>0</v>
      </c>
      <c r="K30" s="198">
        <f t="shared" si="22"/>
        <v>0</v>
      </c>
      <c r="L30" s="198">
        <f t="shared" si="22"/>
        <v>0</v>
      </c>
      <c r="M30" s="198">
        <f t="shared" si="22"/>
        <v>0</v>
      </c>
      <c r="N30" s="198">
        <f t="shared" si="22"/>
        <v>0</v>
      </c>
      <c r="O30" s="198">
        <f t="shared" si="22"/>
        <v>0</v>
      </c>
      <c r="P30" s="198">
        <f t="shared" si="22"/>
        <v>0</v>
      </c>
      <c r="Q30" s="198">
        <f>Q28+Q29</f>
        <v>0</v>
      </c>
      <c r="R30" s="198">
        <f>R28+R29</f>
        <v>0</v>
      </c>
      <c r="S30" s="198">
        <f t="shared" ref="S30:AB30" si="23">S28+S29</f>
        <v>0</v>
      </c>
      <c r="T30" s="198">
        <f t="shared" si="23"/>
        <v>0</v>
      </c>
      <c r="U30" s="198">
        <f t="shared" si="23"/>
        <v>0</v>
      </c>
      <c r="V30" s="198">
        <f t="shared" si="23"/>
        <v>0</v>
      </c>
      <c r="W30" s="198">
        <f t="shared" si="23"/>
        <v>0</v>
      </c>
      <c r="X30" s="198">
        <f t="shared" si="23"/>
        <v>0</v>
      </c>
      <c r="Y30" s="198">
        <f t="shared" si="23"/>
        <v>0</v>
      </c>
      <c r="Z30" s="198">
        <f t="shared" si="23"/>
        <v>0</v>
      </c>
      <c r="AA30" s="198">
        <f t="shared" si="23"/>
        <v>0</v>
      </c>
      <c r="AB30" s="198">
        <f t="shared" si="23"/>
        <v>0</v>
      </c>
      <c r="AC30" s="198">
        <f>AC28+AC29</f>
        <v>0</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30344</v>
      </c>
      <c r="E32" s="175" t="s">
        <v>24</v>
      </c>
      <c r="F32" s="237">
        <v>6887</v>
      </c>
      <c r="G32" s="237">
        <v>12925</v>
      </c>
      <c r="H32" s="237">
        <v>9990</v>
      </c>
      <c r="I32" s="237">
        <v>7116</v>
      </c>
      <c r="J32" s="237">
        <v>7884</v>
      </c>
      <c r="K32" s="237">
        <v>11464</v>
      </c>
      <c r="L32" s="237">
        <v>8131</v>
      </c>
      <c r="M32" s="237">
        <v>10867</v>
      </c>
      <c r="N32" s="237">
        <v>7679.6343845416122</v>
      </c>
      <c r="O32" s="237">
        <v>9024.3656154583878</v>
      </c>
      <c r="P32" s="237">
        <v>9335</v>
      </c>
      <c r="Q32" s="237">
        <v>12208</v>
      </c>
      <c r="R32" s="237">
        <v>18069</v>
      </c>
      <c r="S32" s="237">
        <v>17183</v>
      </c>
      <c r="T32" s="237">
        <v>57140</v>
      </c>
      <c r="U32" s="237">
        <v>21882</v>
      </c>
      <c r="V32" s="237">
        <v>27803</v>
      </c>
      <c r="W32" s="237">
        <v>59353</v>
      </c>
      <c r="X32" s="237">
        <v>34487</v>
      </c>
      <c r="Y32" s="237">
        <v>43414</v>
      </c>
      <c r="Z32" s="237">
        <v>37008</v>
      </c>
      <c r="AA32" s="237">
        <v>35685</v>
      </c>
      <c r="AB32" s="237">
        <v>30344</v>
      </c>
      <c r="AC32" s="237"/>
      <c r="AD32" s="202">
        <f t="shared" ref="AD32:AD39" si="25">SUM(F32:AC32)</f>
        <v>495879</v>
      </c>
      <c r="AE32" s="141">
        <v>25</v>
      </c>
    </row>
    <row r="33" spans="1:31">
      <c r="A33" s="199" t="s">
        <v>41</v>
      </c>
      <c r="B33" s="200">
        <f t="shared" si="24"/>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25"/>
        <v>0</v>
      </c>
      <c r="AE33" s="141">
        <v>26</v>
      </c>
    </row>
    <row r="34" spans="1:31">
      <c r="A34" s="199" t="s">
        <v>42</v>
      </c>
      <c r="B34" s="200">
        <f t="shared" si="24"/>
        <v>0</v>
      </c>
      <c r="E34" s="175" t="s">
        <v>24</v>
      </c>
      <c r="F34" s="237">
        <v>0</v>
      </c>
      <c r="G34" s="237">
        <v>0</v>
      </c>
      <c r="H34" s="237">
        <v>0</v>
      </c>
      <c r="I34" s="237">
        <v>2092</v>
      </c>
      <c r="J34" s="237">
        <v>0</v>
      </c>
      <c r="K34" s="237">
        <v>1000</v>
      </c>
      <c r="L34" s="237">
        <v>80043.31</v>
      </c>
      <c r="M34" s="237">
        <v>65643.24000000002</v>
      </c>
      <c r="N34" s="237">
        <v>70448.570000000007</v>
      </c>
      <c r="O34" s="237">
        <v>20855.609999999986</v>
      </c>
      <c r="P34" s="237">
        <v>91016.699999999983</v>
      </c>
      <c r="Q34" s="237">
        <v>7500</v>
      </c>
      <c r="R34" s="237">
        <v>233677.59000000003</v>
      </c>
      <c r="S34" s="237">
        <v>0</v>
      </c>
      <c r="T34" s="237">
        <v>78724.820000000065</v>
      </c>
      <c r="U34" s="237">
        <v>109339.32999999996</v>
      </c>
      <c r="V34" s="237">
        <v>65349.140000000014</v>
      </c>
      <c r="W34" s="237">
        <v>0</v>
      </c>
      <c r="X34" s="237">
        <v>160348.63</v>
      </c>
      <c r="Y34" s="237">
        <v>56367.010000000009</v>
      </c>
      <c r="Z34" s="237">
        <v>61953.65000000014</v>
      </c>
      <c r="AA34" s="237">
        <v>76904.709999999963</v>
      </c>
      <c r="AB34" s="237">
        <v>0</v>
      </c>
      <c r="AC34" s="237"/>
      <c r="AD34" s="202">
        <f t="shared" si="25"/>
        <v>1181264.31</v>
      </c>
      <c r="AE34" s="141">
        <v>27</v>
      </c>
    </row>
    <row r="35" spans="1:31">
      <c r="A35" s="199" t="s">
        <v>43</v>
      </c>
      <c r="B35" s="200">
        <f t="shared" si="24"/>
        <v>0</v>
      </c>
      <c r="E35" s="175" t="s">
        <v>24</v>
      </c>
      <c r="F35" s="237">
        <v>0</v>
      </c>
      <c r="G35" s="237">
        <v>0</v>
      </c>
      <c r="H35" s="237">
        <v>616.78</v>
      </c>
      <c r="I35" s="237">
        <v>565.22</v>
      </c>
      <c r="J35" s="237">
        <v>447</v>
      </c>
      <c r="K35" s="237">
        <v>488</v>
      </c>
      <c r="L35" s="237">
        <v>1463.2399999999998</v>
      </c>
      <c r="M35" s="237">
        <v>0</v>
      </c>
      <c r="N35" s="237">
        <v>0</v>
      </c>
      <c r="O35" s="237">
        <v>0</v>
      </c>
      <c r="P35" s="237">
        <v>143.44000000000005</v>
      </c>
      <c r="Q35" s="237">
        <v>0</v>
      </c>
      <c r="R35" s="237">
        <v>458.05000000000064</v>
      </c>
      <c r="S35" s="237">
        <v>0</v>
      </c>
      <c r="T35" s="237">
        <v>8303.3499999999985</v>
      </c>
      <c r="U35" s="237">
        <v>0</v>
      </c>
      <c r="V35" s="237">
        <v>0</v>
      </c>
      <c r="W35" s="237">
        <v>763.80999999999949</v>
      </c>
      <c r="X35" s="237">
        <v>0</v>
      </c>
      <c r="Y35" s="237">
        <v>0</v>
      </c>
      <c r="Z35" s="237">
        <v>0</v>
      </c>
      <c r="AA35" s="237">
        <v>0</v>
      </c>
      <c r="AB35" s="237">
        <v>0</v>
      </c>
      <c r="AC35" s="237"/>
      <c r="AD35" s="202">
        <f t="shared" si="25"/>
        <v>13248.889999999998</v>
      </c>
      <c r="AE35" s="141">
        <v>28</v>
      </c>
    </row>
    <row r="36" spans="1:31">
      <c r="A36" s="199" t="s">
        <v>44</v>
      </c>
      <c r="B36" s="200">
        <f t="shared" si="24"/>
        <v>287262.76</v>
      </c>
      <c r="E36" s="175" t="s">
        <v>24</v>
      </c>
      <c r="F36" s="237">
        <v>0</v>
      </c>
      <c r="G36" s="237">
        <v>0</v>
      </c>
      <c r="H36" s="237">
        <v>0</v>
      </c>
      <c r="I36" s="237">
        <v>0</v>
      </c>
      <c r="J36" s="237">
        <v>0</v>
      </c>
      <c r="K36" s="237">
        <v>0</v>
      </c>
      <c r="L36" s="237">
        <v>0</v>
      </c>
      <c r="M36" s="237">
        <v>0</v>
      </c>
      <c r="N36" s="237">
        <v>0</v>
      </c>
      <c r="O36" s="237">
        <v>0</v>
      </c>
      <c r="P36" s="237">
        <v>0</v>
      </c>
      <c r="Q36" s="237">
        <v>0</v>
      </c>
      <c r="R36" s="237">
        <v>20960</v>
      </c>
      <c r="S36" s="237">
        <v>0</v>
      </c>
      <c r="T36" s="237">
        <v>40800</v>
      </c>
      <c r="U36" s="237">
        <v>60000</v>
      </c>
      <c r="V36" s="237">
        <v>342026.44</v>
      </c>
      <c r="W36" s="237">
        <v>79947.350000000035</v>
      </c>
      <c r="X36" s="237">
        <v>44080.069999999949</v>
      </c>
      <c r="Y36" s="237">
        <v>8059</v>
      </c>
      <c r="Z36" s="237">
        <v>352681.80000000005</v>
      </c>
      <c r="AA36" s="237">
        <v>200682.28999999992</v>
      </c>
      <c r="AB36" s="237">
        <v>287262.76</v>
      </c>
      <c r="AC36" s="237"/>
      <c r="AD36" s="202">
        <f t="shared" si="25"/>
        <v>1436499.71</v>
      </c>
      <c r="AE36" s="141">
        <v>29</v>
      </c>
    </row>
    <row r="37" spans="1:31">
      <c r="A37" s="199" t="s">
        <v>45</v>
      </c>
      <c r="B37" s="200">
        <f t="shared" si="24"/>
        <v>88172.950000000419</v>
      </c>
      <c r="E37" s="175" t="s">
        <v>24</v>
      </c>
      <c r="F37" s="237">
        <v>0</v>
      </c>
      <c r="G37" s="237">
        <v>0</v>
      </c>
      <c r="H37" s="237">
        <v>0</v>
      </c>
      <c r="I37" s="237">
        <v>0</v>
      </c>
      <c r="J37" s="237">
        <v>0</v>
      </c>
      <c r="K37" s="237">
        <v>200615</v>
      </c>
      <c r="L37" s="237">
        <v>16755.850000000006</v>
      </c>
      <c r="M37" s="237">
        <v>142806.12999999998</v>
      </c>
      <c r="N37" s="237">
        <v>14558.130000000005</v>
      </c>
      <c r="O37" s="237">
        <v>12801.400000000023</v>
      </c>
      <c r="P37" s="237">
        <v>24358.859999999986</v>
      </c>
      <c r="Q37" s="237">
        <v>23630.210000000021</v>
      </c>
      <c r="R37" s="237">
        <v>51651.469999999972</v>
      </c>
      <c r="S37" s="237">
        <v>23696.039999999979</v>
      </c>
      <c r="T37" s="237">
        <v>99334.229999999981</v>
      </c>
      <c r="U37" s="237">
        <v>183669.67000000004</v>
      </c>
      <c r="V37" s="237">
        <v>80380.660000000033</v>
      </c>
      <c r="W37" s="237">
        <v>103281.46999999986</v>
      </c>
      <c r="X37" s="237">
        <v>189926.96999999997</v>
      </c>
      <c r="Y37" s="237">
        <v>5798.7600000000093</v>
      </c>
      <c r="Z37" s="237">
        <v>21729.420000000158</v>
      </c>
      <c r="AA37" s="237">
        <v>112982.59999999986</v>
      </c>
      <c r="AB37" s="237">
        <v>88172.950000000419</v>
      </c>
      <c r="AC37" s="237"/>
      <c r="AD37" s="202">
        <f t="shared" si="25"/>
        <v>1396149.8200000003</v>
      </c>
      <c r="AE37" s="141">
        <v>30</v>
      </c>
    </row>
    <row r="38" spans="1:31">
      <c r="A38" s="199" t="s">
        <v>46</v>
      </c>
      <c r="B38" s="200">
        <f t="shared" si="24"/>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25"/>
        <v>1951</v>
      </c>
      <c r="AE38" s="141">
        <v>31</v>
      </c>
    </row>
    <row r="39" spans="1:31">
      <c r="A39" s="199" t="s">
        <v>83</v>
      </c>
      <c r="B39" s="200">
        <f t="shared" si="24"/>
        <v>9610</v>
      </c>
      <c r="E39" s="175" t="s">
        <v>24</v>
      </c>
      <c r="F39" s="237">
        <v>117</v>
      </c>
      <c r="G39" s="237">
        <v>220</v>
      </c>
      <c r="H39" s="237">
        <v>931</v>
      </c>
      <c r="I39" s="237">
        <v>-171</v>
      </c>
      <c r="J39" s="237">
        <v>228</v>
      </c>
      <c r="K39" s="237">
        <v>5525</v>
      </c>
      <c r="L39" s="237">
        <v>1506</v>
      </c>
      <c r="M39" s="237">
        <v>4036</v>
      </c>
      <c r="N39" s="237">
        <v>5863</v>
      </c>
      <c r="O39" s="237">
        <v>-383</v>
      </c>
      <c r="P39" s="237">
        <v>1960</v>
      </c>
      <c r="Q39" s="237">
        <v>4520</v>
      </c>
      <c r="R39" s="237">
        <v>7825</v>
      </c>
      <c r="S39" s="237">
        <v>270</v>
      </c>
      <c r="T39" s="237">
        <v>9724</v>
      </c>
      <c r="U39" s="237">
        <v>8287</v>
      </c>
      <c r="V39" s="237">
        <v>12647</v>
      </c>
      <c r="W39" s="237">
        <v>10485</v>
      </c>
      <c r="X39" s="237">
        <v>9875</v>
      </c>
      <c r="Y39" s="237">
        <v>3283</v>
      </c>
      <c r="Z39" s="237">
        <v>14893</v>
      </c>
      <c r="AA39" s="237">
        <v>10951</v>
      </c>
      <c r="AB39" s="237">
        <v>9610</v>
      </c>
      <c r="AC39" s="237"/>
      <c r="AD39" s="202">
        <f t="shared" si="25"/>
        <v>122202</v>
      </c>
      <c r="AE39" s="141">
        <v>32</v>
      </c>
    </row>
    <row r="40" spans="1:31">
      <c r="A40" s="213" t="s">
        <v>47</v>
      </c>
      <c r="B40" s="203">
        <f t="shared" si="24"/>
        <v>415446.71000000043</v>
      </c>
      <c r="C40" s="187"/>
      <c r="D40" s="187"/>
      <c r="E40" s="187"/>
      <c r="F40" s="308">
        <f>SUM(F32:F39)</f>
        <v>7004</v>
      </c>
      <c r="G40" s="308">
        <f>SUM(G32:G39)</f>
        <v>13145</v>
      </c>
      <c r="H40" s="308">
        <f t="shared" ref="H40:Q40" si="26">SUM(H32:H39)</f>
        <v>11537.78</v>
      </c>
      <c r="I40" s="308">
        <f t="shared" si="26"/>
        <v>9602.2199999999993</v>
      </c>
      <c r="J40" s="308">
        <f t="shared" si="26"/>
        <v>8603</v>
      </c>
      <c r="K40" s="308">
        <f t="shared" si="26"/>
        <v>219385</v>
      </c>
      <c r="L40" s="308">
        <f t="shared" si="26"/>
        <v>108985.40000000001</v>
      </c>
      <c r="M40" s="308">
        <f t="shared" si="26"/>
        <v>223811.37</v>
      </c>
      <c r="N40" s="308">
        <f t="shared" si="26"/>
        <v>97455.334384541624</v>
      </c>
      <c r="O40" s="308">
        <f t="shared" si="26"/>
        <v>42431.375615458397</v>
      </c>
      <c r="P40" s="308">
        <f t="shared" si="26"/>
        <v>126952.07999999997</v>
      </c>
      <c r="Q40" s="308">
        <f t="shared" si="26"/>
        <v>48095.130000000019</v>
      </c>
      <c r="R40" s="308">
        <f>SUM(R32:R39)</f>
        <v>332693.11</v>
      </c>
      <c r="S40" s="308">
        <f>SUM(S32:S39)</f>
        <v>41195.039999999979</v>
      </c>
      <c r="T40" s="308">
        <f t="shared" ref="T40:AC40" si="27">SUM(T32:T39)</f>
        <v>294121.40000000002</v>
      </c>
      <c r="U40" s="308">
        <f t="shared" si="27"/>
        <v>383224</v>
      </c>
      <c r="V40" s="308">
        <f t="shared" si="27"/>
        <v>528264.24</v>
      </c>
      <c r="W40" s="308">
        <f t="shared" si="27"/>
        <v>253905.62999999989</v>
      </c>
      <c r="X40" s="308">
        <f t="shared" si="27"/>
        <v>438764.66999999993</v>
      </c>
      <c r="Y40" s="204">
        <f t="shared" si="27"/>
        <v>116988.77000000002</v>
      </c>
      <c r="Z40" s="204">
        <f t="shared" si="27"/>
        <v>488323.87000000034</v>
      </c>
      <c r="AA40" s="204">
        <f t="shared" si="27"/>
        <v>437259.59999999974</v>
      </c>
      <c r="AB40" s="204">
        <f t="shared" si="27"/>
        <v>415446.71000000043</v>
      </c>
      <c r="AC40" s="204">
        <f t="shared" si="27"/>
        <v>0</v>
      </c>
      <c r="AD40" s="205">
        <f>SUM(F40:AC40)</f>
        <v>4647194.7300000004</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172"/>
      <c r="AE41" s="141">
        <v>34</v>
      </c>
    </row>
    <row r="42" spans="1:31">
      <c r="A42" s="199" t="s">
        <v>88</v>
      </c>
      <c r="B42" s="206">
        <f t="shared" ref="B42:B49" si="2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c r="W42" s="237"/>
      <c r="X42" s="237"/>
      <c r="Y42" s="237"/>
      <c r="Z42" s="237"/>
      <c r="AA42" s="237"/>
      <c r="AB42" s="237"/>
      <c r="AC42" s="237"/>
      <c r="AD42" s="172"/>
      <c r="AE42" s="141">
        <v>35</v>
      </c>
    </row>
    <row r="43" spans="1:31">
      <c r="A43" s="199" t="s">
        <v>89</v>
      </c>
      <c r="B43" s="206">
        <f t="shared" si="2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8"/>
        <v>20217049.84</v>
      </c>
      <c r="E46" s="175" t="s">
        <v>111</v>
      </c>
      <c r="F46" s="237">
        <v>157001.20000000001</v>
      </c>
      <c r="G46" s="237">
        <v>771282.8</v>
      </c>
      <c r="H46" s="237">
        <v>1311086.8</v>
      </c>
      <c r="I46" s="237">
        <v>1608526</v>
      </c>
      <c r="J46" s="237">
        <v>2285763.2000000002</v>
      </c>
      <c r="K46" s="237">
        <v>3189616.4</v>
      </c>
      <c r="L46" s="237">
        <v>5634138</v>
      </c>
      <c r="M46" s="237">
        <v>5953725.2000000002</v>
      </c>
      <c r="N46" s="237">
        <v>6312625.2000000002</v>
      </c>
      <c r="O46" s="237">
        <v>6576582</v>
      </c>
      <c r="P46" s="237">
        <v>7371063.5</v>
      </c>
      <c r="Q46" s="237">
        <v>7516423.4800000004</v>
      </c>
      <c r="R46" s="237">
        <v>8081677.0899999999</v>
      </c>
      <c r="S46" s="237">
        <v>9421834.1600000001</v>
      </c>
      <c r="T46" s="237">
        <v>10054934.149999999</v>
      </c>
      <c r="U46" s="237">
        <v>12767198.559999999</v>
      </c>
      <c r="V46" s="237">
        <v>13492067.76</v>
      </c>
      <c r="W46" s="237">
        <v>13872194.539999999</v>
      </c>
      <c r="X46" s="237">
        <v>14419856.77</v>
      </c>
      <c r="Y46" s="237">
        <v>16892966.77</v>
      </c>
      <c r="Z46" s="237">
        <v>17332702.48</v>
      </c>
      <c r="AA46" s="237">
        <v>19003178.240000002</v>
      </c>
      <c r="AB46" s="237">
        <v>20217049.84</v>
      </c>
      <c r="AC46" s="237"/>
      <c r="AD46" s="172"/>
      <c r="AE46" s="141">
        <v>39</v>
      </c>
    </row>
    <row r="47" spans="1:31">
      <c r="A47" s="199" t="s">
        <v>93</v>
      </c>
      <c r="B47" s="206">
        <f t="shared" si="2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c r="W48" s="237"/>
      <c r="X48" s="237"/>
      <c r="Y48" s="237"/>
      <c r="Z48" s="237"/>
      <c r="AA48" s="237"/>
      <c r="AB48" s="237"/>
      <c r="AC48" s="237"/>
      <c r="AD48" s="172"/>
      <c r="AE48" s="141">
        <v>41</v>
      </c>
    </row>
    <row r="49" spans="1:31">
      <c r="A49" s="199" t="s">
        <v>95</v>
      </c>
      <c r="B49" s="206">
        <f t="shared" si="2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c r="W49" s="237"/>
      <c r="X49" s="237"/>
      <c r="Y49" s="237"/>
      <c r="Z49" s="237"/>
      <c r="AA49" s="237"/>
      <c r="AB49" s="237"/>
      <c r="AC49" s="237"/>
      <c r="AD49" s="172"/>
      <c r="AE49" s="141">
        <v>42</v>
      </c>
    </row>
    <row r="50" spans="1:31">
      <c r="A50" s="167" t="s">
        <v>66</v>
      </c>
      <c r="B50" s="168"/>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2"/>
      <c r="AE50" s="141">
        <v>43</v>
      </c>
    </row>
    <row r="51" spans="1:31">
      <c r="A51" s="136" t="s">
        <v>59</v>
      </c>
      <c r="B51" s="207">
        <f>HLOOKUP($B$7,$F$8:$AC$75,AE51,FALSE)</f>
        <v>13613911</v>
      </c>
      <c r="F51" s="208">
        <f>$F$4</f>
        <v>13613911</v>
      </c>
      <c r="G51" s="208">
        <f t="shared" ref="G51:Q51" si="29">$F$4</f>
        <v>13613911</v>
      </c>
      <c r="H51" s="208">
        <f t="shared" si="29"/>
        <v>13613911</v>
      </c>
      <c r="I51" s="208">
        <f t="shared" si="29"/>
        <v>13613911</v>
      </c>
      <c r="J51" s="208">
        <f t="shared" si="29"/>
        <v>13613911</v>
      </c>
      <c r="K51" s="208">
        <f t="shared" si="29"/>
        <v>13613911</v>
      </c>
      <c r="L51" s="208">
        <f t="shared" si="29"/>
        <v>13613911</v>
      </c>
      <c r="M51" s="208">
        <f t="shared" si="29"/>
        <v>13613911</v>
      </c>
      <c r="N51" s="208">
        <f t="shared" si="29"/>
        <v>13613911</v>
      </c>
      <c r="O51" s="208">
        <f t="shared" si="29"/>
        <v>13613911</v>
      </c>
      <c r="P51" s="208">
        <f t="shared" si="29"/>
        <v>13613911</v>
      </c>
      <c r="Q51" s="208">
        <f t="shared" si="29"/>
        <v>13613911</v>
      </c>
      <c r="R51" s="208">
        <f>$G$4</f>
        <v>13613911</v>
      </c>
      <c r="S51" s="208">
        <f t="shared" ref="S51:AC51" si="30">$G$4</f>
        <v>13613911</v>
      </c>
      <c r="T51" s="208">
        <f t="shared" si="30"/>
        <v>13613911</v>
      </c>
      <c r="U51" s="208">
        <f t="shared" si="30"/>
        <v>13613911</v>
      </c>
      <c r="V51" s="208">
        <f t="shared" si="30"/>
        <v>13613911</v>
      </c>
      <c r="W51" s="208">
        <f t="shared" si="30"/>
        <v>13613911</v>
      </c>
      <c r="X51" s="208">
        <f t="shared" si="30"/>
        <v>13613911</v>
      </c>
      <c r="Y51" s="208">
        <f t="shared" si="30"/>
        <v>13613911</v>
      </c>
      <c r="Z51" s="208">
        <f t="shared" si="30"/>
        <v>13613911</v>
      </c>
      <c r="AA51" s="208">
        <f t="shared" si="30"/>
        <v>13613911</v>
      </c>
      <c r="AB51" s="208">
        <f t="shared" si="30"/>
        <v>13613911</v>
      </c>
      <c r="AC51" s="208">
        <f t="shared" si="30"/>
        <v>13613911</v>
      </c>
      <c r="AD51" s="209"/>
      <c r="AE51" s="141">
        <v>44</v>
      </c>
    </row>
    <row r="52" spans="1:31">
      <c r="A52" s="136" t="s">
        <v>60</v>
      </c>
      <c r="B52" s="207">
        <f>HLOOKUP($B$7,$F$8:$AC$75,AE52,FALSE)</f>
        <v>12479418.416666666</v>
      </c>
      <c r="F52" s="210">
        <f t="shared" ref="F52:AC52" si="31">F51*(F9/12)</f>
        <v>1134492.5833333333</v>
      </c>
      <c r="G52" s="210">
        <f t="shared" si="31"/>
        <v>2268985.1666666665</v>
      </c>
      <c r="H52" s="210">
        <f t="shared" si="31"/>
        <v>3403477.75</v>
      </c>
      <c r="I52" s="210">
        <f t="shared" si="31"/>
        <v>4537970.333333333</v>
      </c>
      <c r="J52" s="210">
        <f t="shared" si="31"/>
        <v>5672462.916666667</v>
      </c>
      <c r="K52" s="210">
        <f t="shared" si="31"/>
        <v>6806955.5</v>
      </c>
      <c r="L52" s="210">
        <f t="shared" si="31"/>
        <v>7941448.083333334</v>
      </c>
      <c r="M52" s="210">
        <f t="shared" si="31"/>
        <v>9075940.666666666</v>
      </c>
      <c r="N52" s="210">
        <f t="shared" si="31"/>
        <v>10210433.25</v>
      </c>
      <c r="O52" s="210">
        <f t="shared" si="31"/>
        <v>11344925.833333334</v>
      </c>
      <c r="P52" s="210">
        <f t="shared" si="31"/>
        <v>12479418.416666666</v>
      </c>
      <c r="Q52" s="210">
        <f t="shared" si="31"/>
        <v>13613911</v>
      </c>
      <c r="R52" s="210">
        <f t="shared" si="31"/>
        <v>1134492.5833333333</v>
      </c>
      <c r="S52" s="210">
        <f t="shared" si="31"/>
        <v>2268985.1666666665</v>
      </c>
      <c r="T52" s="210">
        <f t="shared" si="31"/>
        <v>3403477.75</v>
      </c>
      <c r="U52" s="210">
        <f t="shared" si="31"/>
        <v>4537970.333333333</v>
      </c>
      <c r="V52" s="210">
        <f t="shared" si="31"/>
        <v>5672462.916666667</v>
      </c>
      <c r="W52" s="210">
        <f t="shared" si="31"/>
        <v>6806955.5</v>
      </c>
      <c r="X52" s="210">
        <f t="shared" si="31"/>
        <v>7941448.083333334</v>
      </c>
      <c r="Y52" s="210">
        <f t="shared" si="31"/>
        <v>9075940.666666666</v>
      </c>
      <c r="Z52" s="210">
        <f t="shared" si="31"/>
        <v>10210433.25</v>
      </c>
      <c r="AA52" s="210">
        <f t="shared" si="31"/>
        <v>11344925.833333334</v>
      </c>
      <c r="AB52" s="210">
        <f t="shared" si="31"/>
        <v>12479418.416666666</v>
      </c>
      <c r="AC52" s="210">
        <f t="shared" si="31"/>
        <v>13613911</v>
      </c>
      <c r="AD52" s="166"/>
      <c r="AE52" s="141">
        <v>45</v>
      </c>
    </row>
    <row r="53" spans="1:31">
      <c r="A53" s="182" t="s">
        <v>55</v>
      </c>
      <c r="B53" s="206">
        <f>HLOOKUP($B$7,$F$8:$AC$75,AE53,FALSE)</f>
        <v>3730187.0400000005</v>
      </c>
      <c r="F53" s="211">
        <f>F40</f>
        <v>7004</v>
      </c>
      <c r="G53" s="211">
        <f>F53+G40</f>
        <v>20149</v>
      </c>
      <c r="H53" s="211">
        <f t="shared" ref="H53:Q53" si="32">G53+H40</f>
        <v>31686.78</v>
      </c>
      <c r="I53" s="211">
        <f t="shared" si="32"/>
        <v>41289</v>
      </c>
      <c r="J53" s="211">
        <f t="shared" si="32"/>
        <v>49892</v>
      </c>
      <c r="K53" s="211">
        <f t="shared" si="32"/>
        <v>269277</v>
      </c>
      <c r="L53" s="211">
        <f t="shared" si="32"/>
        <v>378262.4</v>
      </c>
      <c r="M53" s="211">
        <f t="shared" si="32"/>
        <v>602073.77</v>
      </c>
      <c r="N53" s="211">
        <f t="shared" si="32"/>
        <v>699529.10438454163</v>
      </c>
      <c r="O53" s="211">
        <f t="shared" si="32"/>
        <v>741960.48</v>
      </c>
      <c r="P53" s="211">
        <f t="shared" si="32"/>
        <v>868912.55999999994</v>
      </c>
      <c r="Q53" s="211">
        <f t="shared" si="32"/>
        <v>917007.69</v>
      </c>
      <c r="R53" s="211">
        <f>R40</f>
        <v>332693.11</v>
      </c>
      <c r="S53" s="211">
        <f>R53+S40</f>
        <v>373888.14999999997</v>
      </c>
      <c r="T53" s="211">
        <f>S53+T40</f>
        <v>668009.55000000005</v>
      </c>
      <c r="U53" s="211">
        <f t="shared" ref="U53:AC53" si="33">T53+U40</f>
        <v>1051233.55</v>
      </c>
      <c r="V53" s="211">
        <f t="shared" si="33"/>
        <v>1579497.79</v>
      </c>
      <c r="W53" s="211">
        <f t="shared" si="33"/>
        <v>1833403.42</v>
      </c>
      <c r="X53" s="211">
        <f t="shared" si="33"/>
        <v>2272168.09</v>
      </c>
      <c r="Y53" s="211">
        <f t="shared" si="33"/>
        <v>2389156.86</v>
      </c>
      <c r="Z53" s="211">
        <f t="shared" si="33"/>
        <v>2877480.7300000004</v>
      </c>
      <c r="AA53" s="211">
        <f t="shared" si="33"/>
        <v>3314740.33</v>
      </c>
      <c r="AB53" s="211">
        <f t="shared" si="33"/>
        <v>3730187.0400000005</v>
      </c>
      <c r="AC53" s="211">
        <f t="shared" si="33"/>
        <v>3730187.0400000005</v>
      </c>
      <c r="AD53" s="212"/>
      <c r="AE53" s="141">
        <v>46</v>
      </c>
    </row>
    <row r="54" spans="1:31">
      <c r="A54" s="182" t="s">
        <v>85</v>
      </c>
      <c r="B54" s="206">
        <f>HLOOKUP($B$7,$F$8:$AC$75,AE54,FALSE)</f>
        <v>20217049.84</v>
      </c>
      <c r="E54" s="139"/>
      <c r="F54" s="211">
        <f>SUM(F42:F49)</f>
        <v>157001.20000000001</v>
      </c>
      <c r="G54" s="211">
        <f t="shared" ref="G54:Q54" si="34">SUM(G42:G49)</f>
        <v>771282.8</v>
      </c>
      <c r="H54" s="211">
        <f t="shared" si="34"/>
        <v>1311086.8</v>
      </c>
      <c r="I54" s="211">
        <f t="shared" si="34"/>
        <v>1608526</v>
      </c>
      <c r="J54" s="211">
        <f t="shared" si="34"/>
        <v>2285763.2000000002</v>
      </c>
      <c r="K54" s="211">
        <f t="shared" si="34"/>
        <v>3189616.4</v>
      </c>
      <c r="L54" s="211">
        <f t="shared" si="34"/>
        <v>5634138</v>
      </c>
      <c r="M54" s="211">
        <f t="shared" si="34"/>
        <v>5953725.2000000002</v>
      </c>
      <c r="N54" s="211">
        <f t="shared" si="34"/>
        <v>6312625.2000000002</v>
      </c>
      <c r="O54" s="211">
        <f t="shared" si="34"/>
        <v>6576582</v>
      </c>
      <c r="P54" s="211">
        <f t="shared" si="34"/>
        <v>7371063.5</v>
      </c>
      <c r="Q54" s="211">
        <f t="shared" si="34"/>
        <v>7516423.4800000004</v>
      </c>
      <c r="R54" s="211">
        <f>SUM(R42:R49)</f>
        <v>8081677.0899999999</v>
      </c>
      <c r="S54" s="211">
        <f t="shared" ref="S54:AC54" si="35">SUM(S42:S49)</f>
        <v>9421834.1600000001</v>
      </c>
      <c r="T54" s="211">
        <f t="shared" si="35"/>
        <v>10054934.149999999</v>
      </c>
      <c r="U54" s="211">
        <f t="shared" si="35"/>
        <v>12767198.559999999</v>
      </c>
      <c r="V54" s="211">
        <f t="shared" si="35"/>
        <v>13492067.76</v>
      </c>
      <c r="W54" s="211">
        <f t="shared" si="35"/>
        <v>13872194.539999999</v>
      </c>
      <c r="X54" s="211">
        <f t="shared" si="35"/>
        <v>14419856.77</v>
      </c>
      <c r="Y54" s="211">
        <f t="shared" si="35"/>
        <v>16892966.77</v>
      </c>
      <c r="Z54" s="211">
        <f t="shared" si="35"/>
        <v>17332702.48</v>
      </c>
      <c r="AA54" s="211">
        <f t="shared" si="35"/>
        <v>19003178.240000002</v>
      </c>
      <c r="AB54" s="211">
        <f t="shared" si="35"/>
        <v>20217049.84</v>
      </c>
      <c r="AC54" s="211">
        <f t="shared" si="35"/>
        <v>0</v>
      </c>
      <c r="AD54" s="212"/>
      <c r="AE54" s="141">
        <v>47</v>
      </c>
    </row>
    <row r="55" spans="1:31">
      <c r="A55" s="213" t="s">
        <v>56</v>
      </c>
      <c r="B55" s="203">
        <f>HLOOKUP($B$7,$F$8:$AC$75,AE55,FALSE)</f>
        <v>23947236.879999999</v>
      </c>
      <c r="C55" s="187"/>
      <c r="D55" s="187"/>
      <c r="E55" s="214"/>
      <c r="F55" s="215">
        <f>F53+F54</f>
        <v>164005.20000000001</v>
      </c>
      <c r="G55" s="215">
        <f>G53+G54</f>
        <v>791431.8</v>
      </c>
      <c r="H55" s="215">
        <f>H53+H54</f>
        <v>1342773.58</v>
      </c>
      <c r="I55" s="215">
        <f t="shared" ref="I55:Q55" si="36">I53+I54</f>
        <v>1649815</v>
      </c>
      <c r="J55" s="215">
        <f t="shared" si="36"/>
        <v>2335655.2000000002</v>
      </c>
      <c r="K55" s="215">
        <f t="shared" si="36"/>
        <v>3458893.4</v>
      </c>
      <c r="L55" s="215">
        <f t="shared" si="36"/>
        <v>6012400.4000000004</v>
      </c>
      <c r="M55" s="215">
        <f t="shared" si="36"/>
        <v>6555798.9700000007</v>
      </c>
      <c r="N55" s="215">
        <f t="shared" si="36"/>
        <v>7012154.3043845417</v>
      </c>
      <c r="O55" s="215">
        <f t="shared" si="36"/>
        <v>7318542.4800000004</v>
      </c>
      <c r="P55" s="215">
        <f t="shared" si="36"/>
        <v>8239976.0599999996</v>
      </c>
      <c r="Q55" s="215">
        <f t="shared" si="36"/>
        <v>8433431.1699999999</v>
      </c>
      <c r="R55" s="215">
        <f>R53+R54</f>
        <v>8414370.1999999993</v>
      </c>
      <c r="S55" s="215">
        <f>S53+S54</f>
        <v>9795722.3100000005</v>
      </c>
      <c r="T55" s="215">
        <f>T53+T54</f>
        <v>10722943.699999999</v>
      </c>
      <c r="U55" s="215">
        <f t="shared" ref="U55:AC55" si="37">U53+U54</f>
        <v>13818432.109999999</v>
      </c>
      <c r="V55" s="215">
        <f t="shared" si="37"/>
        <v>15071565.550000001</v>
      </c>
      <c r="W55" s="215">
        <f t="shared" si="37"/>
        <v>15705597.959999999</v>
      </c>
      <c r="X55" s="215">
        <f t="shared" si="37"/>
        <v>16692024.859999999</v>
      </c>
      <c r="Y55" s="215">
        <f t="shared" si="37"/>
        <v>19282123.629999999</v>
      </c>
      <c r="Z55" s="215">
        <f t="shared" si="37"/>
        <v>20210183.210000001</v>
      </c>
      <c r="AA55" s="215">
        <f t="shared" si="37"/>
        <v>22317918.57</v>
      </c>
      <c r="AB55" s="215">
        <f t="shared" si="37"/>
        <v>23947236.879999999</v>
      </c>
      <c r="AC55" s="215">
        <f t="shared" si="37"/>
        <v>3730187.0400000005</v>
      </c>
      <c r="AD55" s="212"/>
      <c r="AE55" s="141">
        <v>48</v>
      </c>
    </row>
    <row r="56" spans="1:31">
      <c r="A56" s="182" t="s">
        <v>72</v>
      </c>
      <c r="B56" s="189">
        <f>IFERROR(HLOOKUP($B$7,$F$8:$AC$75,AE56,FALSE),"-  ")</f>
        <v>0.27399819493457833</v>
      </c>
      <c r="F56" s="189">
        <f>IFERROR(F53/F51,"-  ")</f>
        <v>5.1447376143416831E-4</v>
      </c>
      <c r="G56" s="189">
        <f t="shared" ref="G56:Q56" si="38">IFERROR(G53/G51,"-  ")</f>
        <v>1.4800302425952395E-3</v>
      </c>
      <c r="H56" s="189">
        <f t="shared" si="38"/>
        <v>2.3275295394541654E-3</v>
      </c>
      <c r="I56" s="189">
        <f t="shared" si="38"/>
        <v>3.0328536744510816E-3</v>
      </c>
      <c r="J56" s="189">
        <f t="shared" si="38"/>
        <v>3.6647808260242042E-3</v>
      </c>
      <c r="K56" s="189">
        <f t="shared" si="38"/>
        <v>1.9779547552499794E-2</v>
      </c>
      <c r="L56" s="189">
        <f t="shared" si="38"/>
        <v>2.7784991395933177E-2</v>
      </c>
      <c r="M56" s="189">
        <f t="shared" si="38"/>
        <v>4.4224893933859269E-2</v>
      </c>
      <c r="N56" s="189">
        <f t="shared" si="38"/>
        <v>5.1383405134978598E-2</v>
      </c>
      <c r="O56" s="189">
        <f t="shared" si="38"/>
        <v>5.4500171185194318E-2</v>
      </c>
      <c r="P56" s="189">
        <f t="shared" si="38"/>
        <v>6.3825344531780764E-2</v>
      </c>
      <c r="Q56" s="189">
        <f t="shared" si="38"/>
        <v>6.7358137569725557E-2</v>
      </c>
      <c r="R56" s="189">
        <f>IFERROR(R53/R51,"-  ")</f>
        <v>2.443773211092683E-2</v>
      </c>
      <c r="S56" s="189">
        <f t="shared" ref="S56:AC56" si="39">IFERROR(S53/S51,"-  ")</f>
        <v>2.746368402143954E-2</v>
      </c>
      <c r="T56" s="189">
        <f t="shared" si="39"/>
        <v>4.9068159032330978E-2</v>
      </c>
      <c r="U56" s="189">
        <f t="shared" si="39"/>
        <v>7.7217601172800382E-2</v>
      </c>
      <c r="V56" s="189">
        <f t="shared" si="39"/>
        <v>0.11602086938867164</v>
      </c>
      <c r="W56" s="189">
        <f t="shared" si="39"/>
        <v>0.13467132405963284</v>
      </c>
      <c r="X56" s="189">
        <f t="shared" si="39"/>
        <v>0.16690046600128353</v>
      </c>
      <c r="Y56" s="189">
        <f t="shared" si="39"/>
        <v>0.17549379160771653</v>
      </c>
      <c r="Z56" s="189">
        <f t="shared" si="39"/>
        <v>0.21136326879175282</v>
      </c>
      <c r="AA56" s="189">
        <f t="shared" si="39"/>
        <v>0.2434818569035746</v>
      </c>
      <c r="AB56" s="189">
        <f t="shared" si="39"/>
        <v>0.27399819493457833</v>
      </c>
      <c r="AC56" s="189">
        <f t="shared" si="39"/>
        <v>0.27399819493457833</v>
      </c>
      <c r="AD56" s="190"/>
      <c r="AE56" s="141">
        <v>49</v>
      </c>
    </row>
    <row r="57" spans="1:31">
      <c r="A57" s="182" t="s">
        <v>73</v>
      </c>
      <c r="B57" s="189">
        <f>IFERROR(HLOOKUP($B$7,$F$8:$AC$75,AE57,FALSE),"-  ")</f>
        <v>1.7590269893787318</v>
      </c>
      <c r="F57" s="189">
        <f>IFERROR(F55/F51,"-  ")</f>
        <v>1.2046883514957606E-2</v>
      </c>
      <c r="G57" s="189">
        <f t="shared" ref="G57:Q57" si="40">IFERROR(G55/G51,"-  ")</f>
        <v>5.8134051265650265E-2</v>
      </c>
      <c r="H57" s="189">
        <f t="shared" si="40"/>
        <v>9.8632463514709334E-2</v>
      </c>
      <c r="I57" s="189">
        <f t="shared" si="40"/>
        <v>0.12118596926335129</v>
      </c>
      <c r="J57" s="189">
        <f t="shared" si="40"/>
        <v>0.17156386581343158</v>
      </c>
      <c r="K57" s="189">
        <f t="shared" si="40"/>
        <v>0.25407051654737567</v>
      </c>
      <c r="L57" s="189">
        <f t="shared" si="40"/>
        <v>0.44163652898862055</v>
      </c>
      <c r="M57" s="189">
        <f t="shared" si="40"/>
        <v>0.48155147848403007</v>
      </c>
      <c r="N57" s="189">
        <f t="shared" si="40"/>
        <v>0.51507272997337372</v>
      </c>
      <c r="O57" s="189">
        <f t="shared" si="40"/>
        <v>0.53757825212754806</v>
      </c>
      <c r="P57" s="189">
        <f t="shared" si="40"/>
        <v>0.60526149025067078</v>
      </c>
      <c r="Q57" s="189">
        <f t="shared" si="40"/>
        <v>0.6194715956347886</v>
      </c>
      <c r="R57" s="189">
        <f>IFERROR(R55/R51,"-  ")</f>
        <v>0.61807148585002492</v>
      </c>
      <c r="S57" s="189">
        <f t="shared" ref="S57:AC57" si="41">IFERROR(S55/S51,"-  ")</f>
        <v>0.7195377074229441</v>
      </c>
      <c r="T57" s="189">
        <f t="shared" si="41"/>
        <v>0.78764608494943145</v>
      </c>
      <c r="U57" s="189">
        <f t="shared" si="41"/>
        <v>1.0150229504218149</v>
      </c>
      <c r="V57" s="189">
        <f t="shared" si="41"/>
        <v>1.107070962194479</v>
      </c>
      <c r="W57" s="189">
        <f t="shared" si="41"/>
        <v>1.1536433549477443</v>
      </c>
      <c r="X57" s="189">
        <f t="shared" si="41"/>
        <v>1.2261006304507205</v>
      </c>
      <c r="Y57" s="189">
        <f t="shared" si="41"/>
        <v>1.4163544649292916</v>
      </c>
      <c r="Z57" s="189">
        <f t="shared" si="41"/>
        <v>1.4845244110968554</v>
      </c>
      <c r="AA57" s="189">
        <f t="shared" si="41"/>
        <v>1.6393465896758104</v>
      </c>
      <c r="AB57" s="189">
        <f t="shared" si="41"/>
        <v>1.7590269893787318</v>
      </c>
      <c r="AC57" s="189">
        <f t="shared" si="41"/>
        <v>0.27399819493457833</v>
      </c>
      <c r="AD57" s="190"/>
      <c r="AE57" s="141">
        <v>50</v>
      </c>
    </row>
    <row r="58" spans="1:31">
      <c r="A58" s="182" t="s">
        <v>74</v>
      </c>
      <c r="B58" s="189">
        <f>IFERROR(HLOOKUP($B$7,$F$8:$AC$75,AE58,FALSE),"-  ")</f>
        <v>0.29890712174681278</v>
      </c>
      <c r="F58" s="189">
        <f>IFERROR(F53/F52,"-  ")</f>
        <v>6.1736851372100202E-3</v>
      </c>
      <c r="G58" s="189">
        <f t="shared" ref="G58:Q58" si="42">IFERROR(G53/G52,"-  ")</f>
        <v>8.8801814555714374E-3</v>
      </c>
      <c r="H58" s="189">
        <f t="shared" si="42"/>
        <v>9.3101181578166617E-3</v>
      </c>
      <c r="I58" s="189">
        <f t="shared" si="42"/>
        <v>9.0985610233532462E-3</v>
      </c>
      <c r="J58" s="189">
        <f t="shared" si="42"/>
        <v>8.7954739824580904E-3</v>
      </c>
      <c r="K58" s="189">
        <f t="shared" si="42"/>
        <v>3.9559095104999588E-2</v>
      </c>
      <c r="L58" s="189">
        <f t="shared" si="42"/>
        <v>4.763141382159973E-2</v>
      </c>
      <c r="M58" s="189">
        <f t="shared" si="42"/>
        <v>6.633734090078891E-2</v>
      </c>
      <c r="N58" s="189">
        <f t="shared" si="42"/>
        <v>6.8511206846638126E-2</v>
      </c>
      <c r="O58" s="189">
        <f t="shared" si="42"/>
        <v>6.5400205422233182E-2</v>
      </c>
      <c r="P58" s="189">
        <f t="shared" si="42"/>
        <v>6.9627648580124463E-2</v>
      </c>
      <c r="Q58" s="189">
        <f t="shared" si="42"/>
        <v>6.7358137569725557E-2</v>
      </c>
      <c r="R58" s="189">
        <f>IFERROR(R53/R52,"-  ")</f>
        <v>0.29325278533112198</v>
      </c>
      <c r="S58" s="189">
        <f t="shared" ref="S58:AC58" si="43">IFERROR(S53/S52,"-  ")</f>
        <v>0.16478210412863725</v>
      </c>
      <c r="T58" s="189">
        <f t="shared" si="43"/>
        <v>0.19627263612932391</v>
      </c>
      <c r="U58" s="189">
        <f t="shared" si="43"/>
        <v>0.23165280351840117</v>
      </c>
      <c r="V58" s="189">
        <f t="shared" si="43"/>
        <v>0.27845008653281189</v>
      </c>
      <c r="W58" s="189">
        <f t="shared" si="43"/>
        <v>0.26934264811926567</v>
      </c>
      <c r="X58" s="189">
        <f t="shared" si="43"/>
        <v>0.28611508457362889</v>
      </c>
      <c r="Y58" s="189">
        <f t="shared" si="43"/>
        <v>0.2632406874115748</v>
      </c>
      <c r="Z58" s="189">
        <f t="shared" si="43"/>
        <v>0.28181769172233712</v>
      </c>
      <c r="AA58" s="189">
        <f t="shared" si="43"/>
        <v>0.29217822828428952</v>
      </c>
      <c r="AB58" s="189">
        <f t="shared" si="43"/>
        <v>0.29890712174681278</v>
      </c>
      <c r="AC58" s="189">
        <f t="shared" si="43"/>
        <v>0.27399819493457833</v>
      </c>
      <c r="AD58" s="19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54455644</v>
      </c>
      <c r="F60" s="217">
        <f>SUM($F$4:$I$4)</f>
        <v>54455644</v>
      </c>
      <c r="G60" s="217">
        <f t="shared" ref="G60:AC60" si="44">SUM($F$4:$I$4)</f>
        <v>54455644</v>
      </c>
      <c r="H60" s="217">
        <f t="shared" si="44"/>
        <v>54455644</v>
      </c>
      <c r="I60" s="217">
        <f t="shared" si="44"/>
        <v>54455644</v>
      </c>
      <c r="J60" s="217">
        <f t="shared" si="44"/>
        <v>54455644</v>
      </c>
      <c r="K60" s="217">
        <f t="shared" si="44"/>
        <v>54455644</v>
      </c>
      <c r="L60" s="217">
        <f t="shared" si="44"/>
        <v>54455644</v>
      </c>
      <c r="M60" s="217">
        <f t="shared" si="44"/>
        <v>54455644</v>
      </c>
      <c r="N60" s="217">
        <f t="shared" si="44"/>
        <v>54455644</v>
      </c>
      <c r="O60" s="217">
        <f t="shared" si="44"/>
        <v>54455644</v>
      </c>
      <c r="P60" s="217">
        <f t="shared" si="44"/>
        <v>54455644</v>
      </c>
      <c r="Q60" s="217">
        <f t="shared" si="44"/>
        <v>54455644</v>
      </c>
      <c r="R60" s="217">
        <f t="shared" si="44"/>
        <v>54455644</v>
      </c>
      <c r="S60" s="217">
        <f t="shared" si="44"/>
        <v>54455644</v>
      </c>
      <c r="T60" s="217">
        <f t="shared" si="44"/>
        <v>54455644</v>
      </c>
      <c r="U60" s="217">
        <f t="shared" si="44"/>
        <v>54455644</v>
      </c>
      <c r="V60" s="217">
        <f t="shared" si="44"/>
        <v>54455644</v>
      </c>
      <c r="W60" s="217">
        <f t="shared" si="44"/>
        <v>54455644</v>
      </c>
      <c r="X60" s="217">
        <f t="shared" si="44"/>
        <v>54455644</v>
      </c>
      <c r="Y60" s="217">
        <f t="shared" si="44"/>
        <v>54455644</v>
      </c>
      <c r="Z60" s="217">
        <f t="shared" si="44"/>
        <v>54455644</v>
      </c>
      <c r="AA60" s="217">
        <f t="shared" si="44"/>
        <v>54455644</v>
      </c>
      <c r="AB60" s="217">
        <f>SUM($F$4:$I$4)</f>
        <v>54455644</v>
      </c>
      <c r="AC60" s="217">
        <f t="shared" si="44"/>
        <v>54455644</v>
      </c>
      <c r="AD60" s="190"/>
      <c r="AE60" s="141">
        <v>53</v>
      </c>
    </row>
    <row r="61" spans="1:31">
      <c r="A61" s="182" t="s">
        <v>58</v>
      </c>
      <c r="B61" s="206">
        <f>HLOOKUP($B$7,$F$8:$AC$75,AE61,FALSE)</f>
        <v>4647194.7300000004</v>
      </c>
      <c r="F61" s="218">
        <f>F53</f>
        <v>7004</v>
      </c>
      <c r="G61" s="218">
        <f t="shared" ref="G61:Q61" si="45">G53</f>
        <v>20149</v>
      </c>
      <c r="H61" s="218">
        <f t="shared" si="45"/>
        <v>31686.78</v>
      </c>
      <c r="I61" s="218">
        <f t="shared" si="45"/>
        <v>41289</v>
      </c>
      <c r="J61" s="218">
        <f t="shared" si="45"/>
        <v>49892</v>
      </c>
      <c r="K61" s="218">
        <f t="shared" si="45"/>
        <v>269277</v>
      </c>
      <c r="L61" s="218">
        <f t="shared" si="45"/>
        <v>378262.4</v>
      </c>
      <c r="M61" s="218">
        <f t="shared" si="45"/>
        <v>602073.77</v>
      </c>
      <c r="N61" s="218">
        <f t="shared" si="45"/>
        <v>699529.10438454163</v>
      </c>
      <c r="O61" s="218">
        <f t="shared" si="45"/>
        <v>741960.48</v>
      </c>
      <c r="P61" s="218">
        <f t="shared" si="45"/>
        <v>868912.55999999994</v>
      </c>
      <c r="Q61" s="218">
        <f t="shared" si="45"/>
        <v>917007.69</v>
      </c>
      <c r="R61" s="218">
        <f>R53+Q61</f>
        <v>1249700.7999999998</v>
      </c>
      <c r="S61" s="218">
        <f>S40+R61</f>
        <v>1290895.8399999999</v>
      </c>
      <c r="T61" s="218">
        <f t="shared" ref="T61:AC61" si="46">T40+S61</f>
        <v>1585017.2399999998</v>
      </c>
      <c r="U61" s="218">
        <f t="shared" si="46"/>
        <v>1968241.2399999998</v>
      </c>
      <c r="V61" s="218">
        <f t="shared" si="46"/>
        <v>2496505.4799999995</v>
      </c>
      <c r="W61" s="218">
        <f t="shared" si="46"/>
        <v>2750411.1099999994</v>
      </c>
      <c r="X61" s="218">
        <f t="shared" si="46"/>
        <v>3189175.7799999993</v>
      </c>
      <c r="Y61" s="218">
        <f t="shared" si="46"/>
        <v>3306164.5499999993</v>
      </c>
      <c r="Z61" s="218">
        <f t="shared" si="46"/>
        <v>3794488.42</v>
      </c>
      <c r="AA61" s="218">
        <f t="shared" si="46"/>
        <v>4231748.0199999996</v>
      </c>
      <c r="AB61" s="218">
        <f t="shared" si="46"/>
        <v>4647194.7300000004</v>
      </c>
      <c r="AC61" s="218">
        <f t="shared" si="46"/>
        <v>4647194.7300000004</v>
      </c>
      <c r="AD61" s="190"/>
      <c r="AE61" s="141">
        <v>54</v>
      </c>
    </row>
    <row r="62" spans="1:31">
      <c r="A62" s="213" t="s">
        <v>57</v>
      </c>
      <c r="B62" s="219">
        <f>HLOOKUP($B$7,$F$8:$AC$75,AE62,FALSE)</f>
        <v>24864244.57</v>
      </c>
      <c r="F62" s="203">
        <f>F61+F54</f>
        <v>164005.20000000001</v>
      </c>
      <c r="G62" s="203">
        <f>G61+G54</f>
        <v>791431.8</v>
      </c>
      <c r="H62" s="203">
        <f t="shared" ref="H62:Q62" si="47">H61+H54</f>
        <v>1342773.58</v>
      </c>
      <c r="I62" s="203">
        <f t="shared" si="47"/>
        <v>1649815</v>
      </c>
      <c r="J62" s="203">
        <f t="shared" si="47"/>
        <v>2335655.2000000002</v>
      </c>
      <c r="K62" s="203">
        <f t="shared" si="47"/>
        <v>3458893.4</v>
      </c>
      <c r="L62" s="203">
        <f t="shared" si="47"/>
        <v>6012400.4000000004</v>
      </c>
      <c r="M62" s="203">
        <f t="shared" si="47"/>
        <v>6555798.9700000007</v>
      </c>
      <c r="N62" s="203">
        <f t="shared" si="47"/>
        <v>7012154.3043845417</v>
      </c>
      <c r="O62" s="203">
        <f t="shared" si="47"/>
        <v>7318542.4800000004</v>
      </c>
      <c r="P62" s="203">
        <f t="shared" si="47"/>
        <v>8239976.0599999996</v>
      </c>
      <c r="Q62" s="203">
        <f t="shared" si="47"/>
        <v>8433431.1699999999</v>
      </c>
      <c r="R62" s="203">
        <f>R61+R54</f>
        <v>9331377.8900000006</v>
      </c>
      <c r="S62" s="203">
        <f>S61+S54</f>
        <v>10712730</v>
      </c>
      <c r="T62" s="203">
        <f t="shared" ref="T62:AC62" si="48">T61+T54</f>
        <v>11639951.389999999</v>
      </c>
      <c r="U62" s="203">
        <f t="shared" si="48"/>
        <v>14735439.799999999</v>
      </c>
      <c r="V62" s="203">
        <f t="shared" si="48"/>
        <v>15988573.239999998</v>
      </c>
      <c r="W62" s="203">
        <f t="shared" si="48"/>
        <v>16622605.649999999</v>
      </c>
      <c r="X62" s="203">
        <f t="shared" si="48"/>
        <v>17609032.549999997</v>
      </c>
      <c r="Y62" s="203">
        <f t="shared" si="48"/>
        <v>20199131.32</v>
      </c>
      <c r="Z62" s="203">
        <f t="shared" si="48"/>
        <v>21127190.899999999</v>
      </c>
      <c r="AA62" s="203">
        <f t="shared" si="48"/>
        <v>23234926.260000002</v>
      </c>
      <c r="AB62" s="203">
        <f t="shared" si="48"/>
        <v>24864244.57</v>
      </c>
      <c r="AC62" s="203">
        <f t="shared" si="48"/>
        <v>4647194.7300000004</v>
      </c>
      <c r="AD62" s="190"/>
      <c r="AE62" s="141">
        <v>55</v>
      </c>
    </row>
    <row r="63" spans="1:31">
      <c r="A63" s="182" t="s">
        <v>53</v>
      </c>
      <c r="B63" s="189">
        <f>IFERROR(HLOOKUP($B$7,$F$8:$AC$75,AE63,FALSE),"-  ")</f>
        <v>8.5339083126075979E-2</v>
      </c>
      <c r="F63" s="189">
        <f>IFERROR(F61/F60,"-  ")</f>
        <v>1.2861844035854208E-4</v>
      </c>
      <c r="G63" s="189">
        <f t="shared" ref="G63:Q63" si="49">IFERROR(G61/G60,"-  ")</f>
        <v>3.7000756064880987E-4</v>
      </c>
      <c r="H63" s="189">
        <f t="shared" si="49"/>
        <v>5.8188238486354136E-4</v>
      </c>
      <c r="I63" s="189">
        <f t="shared" si="49"/>
        <v>7.5821341861277041E-4</v>
      </c>
      <c r="J63" s="189">
        <f t="shared" si="49"/>
        <v>9.1619520650605105E-4</v>
      </c>
      <c r="K63" s="189">
        <f t="shared" si="49"/>
        <v>4.9448868881249485E-3</v>
      </c>
      <c r="L63" s="189">
        <f t="shared" si="49"/>
        <v>6.9462478489832943E-3</v>
      </c>
      <c r="M63" s="189">
        <f t="shared" si="49"/>
        <v>1.1056223483464817E-2</v>
      </c>
      <c r="N63" s="189">
        <f t="shared" si="49"/>
        <v>1.2845851283744649E-2</v>
      </c>
      <c r="O63" s="189">
        <f t="shared" si="49"/>
        <v>1.362504279629858E-2</v>
      </c>
      <c r="P63" s="189">
        <f t="shared" si="49"/>
        <v>1.5956336132945191E-2</v>
      </c>
      <c r="Q63" s="189">
        <f t="shared" si="49"/>
        <v>1.6839534392431389E-2</v>
      </c>
      <c r="R63" s="189">
        <f>IFERROR(R61/R60,"-  ")</f>
        <v>2.2948967420163092E-2</v>
      </c>
      <c r="S63" s="189">
        <f t="shared" ref="S63:AC63" si="50">IFERROR(S61/S60,"-  ")</f>
        <v>2.3705455397791272E-2</v>
      </c>
      <c r="T63" s="189">
        <f t="shared" si="50"/>
        <v>2.9106574150514129E-2</v>
      </c>
      <c r="U63" s="189">
        <f t="shared" si="50"/>
        <v>3.6143934685631478E-2</v>
      </c>
      <c r="V63" s="189">
        <f t="shared" si="50"/>
        <v>4.5844751739599288E-2</v>
      </c>
      <c r="W63" s="189">
        <f t="shared" si="50"/>
        <v>5.0507365407339584E-2</v>
      </c>
      <c r="X63" s="189">
        <f t="shared" si="50"/>
        <v>5.8564650892752264E-2</v>
      </c>
      <c r="Y63" s="189">
        <f t="shared" si="50"/>
        <v>6.0712982294360514E-2</v>
      </c>
      <c r="Z63" s="189">
        <f t="shared" si="50"/>
        <v>6.9680351590369588E-2</v>
      </c>
      <c r="AA63" s="189">
        <f t="shared" si="50"/>
        <v>7.7709998618325032E-2</v>
      </c>
      <c r="AB63" s="189">
        <f t="shared" si="50"/>
        <v>8.5339083126075979E-2</v>
      </c>
      <c r="AC63" s="189">
        <f t="shared" si="50"/>
        <v>8.5339083126075979E-2</v>
      </c>
      <c r="AD63" s="190"/>
      <c r="AE63" s="141">
        <v>56</v>
      </c>
    </row>
    <row r="64" spans="1:31">
      <c r="A64" s="182" t="s">
        <v>54</v>
      </c>
      <c r="B64" s="189">
        <f>IFERROR(HLOOKUP($B$7,$F$8:$AC$75,AE64,FALSE),"-  ")</f>
        <v>0.45659628173711436</v>
      </c>
      <c r="F64" s="189">
        <f>IFERROR(F62/F60,"-  ")</f>
        <v>3.0117208787394014E-3</v>
      </c>
      <c r="G64" s="189">
        <f t="shared" ref="G64:Q64" si="51">IFERROR(G62/G60,"-  ")</f>
        <v>1.4533512816412566E-2</v>
      </c>
      <c r="H64" s="189">
        <f t="shared" si="51"/>
        <v>2.4658115878677334E-2</v>
      </c>
      <c r="I64" s="189">
        <f t="shared" si="51"/>
        <v>3.0296492315837822E-2</v>
      </c>
      <c r="J64" s="189">
        <f t="shared" si="51"/>
        <v>4.2890966453357895E-2</v>
      </c>
      <c r="K64" s="189">
        <f t="shared" si="51"/>
        <v>6.3517629136843917E-2</v>
      </c>
      <c r="L64" s="189">
        <f t="shared" si="51"/>
        <v>0.11040913224715514</v>
      </c>
      <c r="M64" s="189">
        <f t="shared" si="51"/>
        <v>0.12038786962100752</v>
      </c>
      <c r="N64" s="189">
        <f t="shared" si="51"/>
        <v>0.12876818249334343</v>
      </c>
      <c r="O64" s="189">
        <f t="shared" si="51"/>
        <v>0.13439456303188702</v>
      </c>
      <c r="P64" s="189">
        <f t="shared" si="51"/>
        <v>0.15131537256266769</v>
      </c>
      <c r="Q64" s="189">
        <f t="shared" si="51"/>
        <v>0.15486789890869715</v>
      </c>
      <c r="R64" s="189">
        <f>IFERROR(R62/R60,"-  ")</f>
        <v>0.17135740585493767</v>
      </c>
      <c r="S64" s="189">
        <f t="shared" ref="S64:AC64" si="52">IFERROR(S62/S60,"-  ")</f>
        <v>0.19672396124816741</v>
      </c>
      <c r="T64" s="189">
        <f t="shared" si="52"/>
        <v>0.21375105562978924</v>
      </c>
      <c r="U64" s="189">
        <f t="shared" si="52"/>
        <v>0.27059527199788508</v>
      </c>
      <c r="V64" s="189">
        <f t="shared" si="52"/>
        <v>0.2936072749410511</v>
      </c>
      <c r="W64" s="189">
        <f t="shared" si="52"/>
        <v>0.30525037312936742</v>
      </c>
      <c r="X64" s="189">
        <f t="shared" si="52"/>
        <v>0.32336469200511148</v>
      </c>
      <c r="Y64" s="189">
        <f t="shared" si="52"/>
        <v>0.37092815062475437</v>
      </c>
      <c r="Z64" s="189">
        <f t="shared" si="52"/>
        <v>0.3879706371666452</v>
      </c>
      <c r="AA64" s="189">
        <f t="shared" si="52"/>
        <v>0.426676181811384</v>
      </c>
      <c r="AB64" s="189">
        <f t="shared" si="52"/>
        <v>0.45659628173711436</v>
      </c>
      <c r="AC64" s="189">
        <f t="shared" si="52"/>
        <v>8.5339083126075979E-2</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201</v>
      </c>
      <c r="E71" s="175" t="s">
        <v>111</v>
      </c>
      <c r="F71" s="176">
        <v>5</v>
      </c>
      <c r="G71" s="176">
        <v>11</v>
      </c>
      <c r="H71" s="176">
        <v>17</v>
      </c>
      <c r="I71" s="176">
        <v>23</v>
      </c>
      <c r="J71" s="176">
        <v>40</v>
      </c>
      <c r="K71" s="176">
        <v>48</v>
      </c>
      <c r="L71" s="176">
        <v>66</v>
      </c>
      <c r="M71" s="176">
        <v>68</v>
      </c>
      <c r="N71" s="176">
        <v>72</v>
      </c>
      <c r="O71" s="176">
        <v>77</v>
      </c>
      <c r="P71" s="176">
        <v>84</v>
      </c>
      <c r="Q71" s="176">
        <v>86</v>
      </c>
      <c r="R71" s="235">
        <v>93</v>
      </c>
      <c r="S71" s="235">
        <v>100</v>
      </c>
      <c r="T71" s="235">
        <v>110</v>
      </c>
      <c r="U71" s="235">
        <v>127</v>
      </c>
      <c r="V71" s="235">
        <v>140</v>
      </c>
      <c r="W71" s="235">
        <v>144</v>
      </c>
      <c r="X71" s="235">
        <v>155</v>
      </c>
      <c r="Y71" s="235">
        <v>169</v>
      </c>
      <c r="Z71" s="235">
        <v>173</v>
      </c>
      <c r="AA71" s="235">
        <v>177</v>
      </c>
      <c r="AB71" s="235">
        <v>201</v>
      </c>
      <c r="AC71" s="235"/>
      <c r="AD71" s="172"/>
      <c r="AE71" s="141">
        <v>64</v>
      </c>
    </row>
    <row r="72" spans="1:31">
      <c r="A72" s="173" t="s">
        <v>32</v>
      </c>
      <c r="B72" s="174">
        <f>HLOOKUP($B$7,$F$8:$AC$75,AE72,FALSE)</f>
        <v>178</v>
      </c>
      <c r="E72" s="175" t="s">
        <v>111</v>
      </c>
      <c r="F72" s="176">
        <v>5</v>
      </c>
      <c r="G72" s="176">
        <v>11</v>
      </c>
      <c r="H72" s="176">
        <v>6</v>
      </c>
      <c r="I72" s="176">
        <v>11</v>
      </c>
      <c r="J72" s="176">
        <v>15</v>
      </c>
      <c r="K72" s="176">
        <v>27</v>
      </c>
      <c r="L72" s="176">
        <v>28</v>
      </c>
      <c r="M72" s="176">
        <v>59</v>
      </c>
      <c r="N72" s="176">
        <v>64</v>
      </c>
      <c r="O72" s="176">
        <v>68</v>
      </c>
      <c r="P72" s="176">
        <v>77</v>
      </c>
      <c r="Q72" s="176">
        <v>77</v>
      </c>
      <c r="R72" s="235">
        <v>81</v>
      </c>
      <c r="S72" s="235">
        <v>88</v>
      </c>
      <c r="T72" s="235">
        <v>96</v>
      </c>
      <c r="U72" s="235">
        <v>105</v>
      </c>
      <c r="V72" s="235">
        <v>120</v>
      </c>
      <c r="W72" s="235">
        <v>129</v>
      </c>
      <c r="X72" s="235">
        <v>155</v>
      </c>
      <c r="Y72" s="235">
        <v>163</v>
      </c>
      <c r="Z72" s="235">
        <v>163</v>
      </c>
      <c r="AA72" s="235">
        <v>167</v>
      </c>
      <c r="AB72" s="235">
        <v>178</v>
      </c>
      <c r="AC72" s="235"/>
      <c r="AD72" s="172"/>
      <c r="AE72" s="141">
        <v>65</v>
      </c>
    </row>
    <row r="73" spans="1:31" s="141" customFormat="1">
      <c r="A73" s="167" t="s">
        <v>27</v>
      </c>
      <c r="B73" s="168"/>
      <c r="C73" s="222"/>
      <c r="E73" s="222"/>
      <c r="F73" s="171"/>
      <c r="G73" s="171"/>
      <c r="H73" s="171"/>
      <c r="I73" s="171"/>
      <c r="J73" s="171"/>
      <c r="K73" s="171"/>
      <c r="L73" s="171"/>
      <c r="M73" s="171"/>
      <c r="N73" s="171"/>
      <c r="O73" s="171"/>
      <c r="P73" s="171"/>
      <c r="Q73" s="171"/>
      <c r="R73" s="264"/>
      <c r="S73" s="264"/>
      <c r="T73" s="264"/>
      <c r="U73" s="264"/>
      <c r="V73" s="264"/>
      <c r="W73" s="264"/>
      <c r="X73" s="264"/>
      <c r="Y73" s="264"/>
      <c r="Z73" s="264"/>
      <c r="AA73" s="264"/>
      <c r="AB73" s="264"/>
      <c r="AC73" s="264"/>
      <c r="AD73" s="172"/>
      <c r="AE73" s="141">
        <v>66</v>
      </c>
    </row>
    <row r="74" spans="1:31" s="141" customFormat="1">
      <c r="A74" s="173" t="s">
        <v>104</v>
      </c>
      <c r="B74" s="174">
        <f>HLOOKUP($B$7,$F$8:$AC$75,AE74,FALSE)</f>
        <v>0</v>
      </c>
      <c r="C74" s="222"/>
      <c r="E74" s="175" t="s">
        <v>28</v>
      </c>
      <c r="F74" s="223"/>
      <c r="G74" s="223"/>
      <c r="H74" s="224"/>
      <c r="I74" s="223">
        <f>H74</f>
        <v>0</v>
      </c>
      <c r="J74" s="223">
        <f>H74</f>
        <v>0</v>
      </c>
      <c r="K74" s="224"/>
      <c r="L74" s="223">
        <f>K74</f>
        <v>0</v>
      </c>
      <c r="M74" s="223">
        <f>K74</f>
        <v>0</v>
      </c>
      <c r="N74" s="224"/>
      <c r="O74" s="223">
        <f>N74</f>
        <v>0</v>
      </c>
      <c r="P74" s="223">
        <f>N74</f>
        <v>0</v>
      </c>
      <c r="Q74" s="238"/>
      <c r="R74" s="223">
        <f>Q74</f>
        <v>0</v>
      </c>
      <c r="S74" s="223">
        <f>Q74</f>
        <v>0</v>
      </c>
      <c r="T74" s="238"/>
      <c r="U74" s="223">
        <f>T74</f>
        <v>0</v>
      </c>
      <c r="V74" s="223">
        <f>T74</f>
        <v>0</v>
      </c>
      <c r="W74" s="238"/>
      <c r="X74" s="223">
        <f>W74</f>
        <v>0</v>
      </c>
      <c r="Y74" s="223">
        <f>W74</f>
        <v>0</v>
      </c>
      <c r="Z74" s="238"/>
      <c r="AA74" s="223">
        <f>Z74</f>
        <v>0</v>
      </c>
      <c r="AB74" s="223">
        <f>Z74</f>
        <v>0</v>
      </c>
      <c r="AC74" s="238"/>
      <c r="AD74" s="172"/>
      <c r="AE74" s="141">
        <v>67</v>
      </c>
    </row>
    <row r="75" spans="1:31" s="141" customFormat="1" ht="15" customHeight="1">
      <c r="A75" s="173" t="s">
        <v>105</v>
      </c>
      <c r="B75" s="174">
        <f>HLOOKUP($B$7,$F$8:$AC$75,AE75,FALSE)</f>
        <v>0</v>
      </c>
      <c r="C75" s="222"/>
      <c r="D75" s="222"/>
      <c r="E75" s="175" t="s">
        <v>28</v>
      </c>
      <c r="F75" s="223"/>
      <c r="G75" s="223"/>
      <c r="H75" s="224"/>
      <c r="I75" s="223">
        <f>H75</f>
        <v>0</v>
      </c>
      <c r="J75" s="223">
        <f>H75</f>
        <v>0</v>
      </c>
      <c r="K75" s="224"/>
      <c r="L75" s="223">
        <f>K75</f>
        <v>0</v>
      </c>
      <c r="M75" s="223">
        <f>K75</f>
        <v>0</v>
      </c>
      <c r="N75" s="224"/>
      <c r="O75" s="223">
        <f>N75</f>
        <v>0</v>
      </c>
      <c r="P75" s="223">
        <f>N75</f>
        <v>0</v>
      </c>
      <c r="Q75" s="238"/>
      <c r="R75" s="223">
        <f>Q75</f>
        <v>0</v>
      </c>
      <c r="S75" s="223">
        <f>Q75</f>
        <v>0</v>
      </c>
      <c r="T75" s="238"/>
      <c r="U75" s="223">
        <f>T75</f>
        <v>0</v>
      </c>
      <c r="V75" s="223">
        <f>T75</f>
        <v>0</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0" s="141" customFormat="1">
      <c r="A81" s="228">
        <f>VLOOKUP(B7,E88:T111,6,FALSE)</f>
        <v>0</v>
      </c>
      <c r="B81" s="230"/>
      <c r="C81" s="222"/>
      <c r="AD81" s="225"/>
    </row>
    <row r="82" spans="1:30" s="141" customFormat="1">
      <c r="A82" s="167" t="s">
        <v>37</v>
      </c>
      <c r="B82" s="160"/>
      <c r="C82" s="222"/>
      <c r="AD82" s="225"/>
    </row>
    <row r="83" spans="1:30" s="141" customFormat="1" ht="15" customHeight="1">
      <c r="A83" s="228">
        <f>VLOOKUP(B7,E88:T111,10,FALSE)</f>
        <v>0</v>
      </c>
      <c r="B83" s="231"/>
      <c r="C83" s="222"/>
      <c r="AD83" s="225"/>
    </row>
    <row r="84" spans="1:30">
      <c r="A84" s="167" t="s">
        <v>49</v>
      </c>
    </row>
    <row r="85" spans="1:30">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0">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0">
      <c r="D87" s="222"/>
      <c r="E87" s="139"/>
      <c r="F87" s="326" t="s">
        <v>26</v>
      </c>
      <c r="G87" s="326"/>
      <c r="H87" s="326"/>
      <c r="I87" s="326"/>
      <c r="J87" s="326" t="s">
        <v>100</v>
      </c>
      <c r="K87" s="326"/>
      <c r="L87" s="326"/>
      <c r="M87" s="326"/>
      <c r="N87" s="326" t="s">
        <v>34</v>
      </c>
      <c r="O87" s="326"/>
      <c r="P87" s="326"/>
      <c r="Q87" s="326"/>
      <c r="R87" s="326" t="s">
        <v>49</v>
      </c>
      <c r="S87" s="326"/>
      <c r="T87" s="326"/>
      <c r="U87" s="233"/>
      <c r="V87" s="233"/>
      <c r="W87" s="233"/>
      <c r="X87" s="233"/>
      <c r="Y87" s="233"/>
      <c r="Z87" s="233"/>
      <c r="AA87" s="233"/>
      <c r="AB87" s="233"/>
      <c r="AC87" s="233"/>
      <c r="AD87" s="139"/>
    </row>
    <row r="88" spans="1:30">
      <c r="D88" s="222"/>
      <c r="E88" s="162">
        <v>40909</v>
      </c>
      <c r="F88" s="327"/>
      <c r="G88" s="327"/>
      <c r="H88" s="327"/>
      <c r="I88" s="327"/>
      <c r="J88" s="327"/>
      <c r="K88" s="327"/>
      <c r="L88" s="327"/>
      <c r="M88" s="327"/>
      <c r="N88" s="327" t="s">
        <v>176</v>
      </c>
      <c r="O88" s="327"/>
      <c r="P88" s="327"/>
      <c r="Q88" s="327"/>
      <c r="R88" s="329"/>
      <c r="S88" s="329"/>
      <c r="T88" s="329"/>
      <c r="AD88" s="139"/>
    </row>
    <row r="89" spans="1:30">
      <c r="D89" s="222"/>
      <c r="E89" s="162">
        <v>40940</v>
      </c>
      <c r="F89" s="327"/>
      <c r="G89" s="327"/>
      <c r="H89" s="327"/>
      <c r="I89" s="327"/>
      <c r="J89" s="327"/>
      <c r="K89" s="327"/>
      <c r="L89" s="327"/>
      <c r="M89" s="327"/>
      <c r="N89" s="327"/>
      <c r="O89" s="327"/>
      <c r="P89" s="327"/>
      <c r="Q89" s="327"/>
      <c r="R89" s="329"/>
      <c r="S89" s="329"/>
      <c r="T89" s="329"/>
      <c r="AD89" s="139"/>
    </row>
    <row r="90" spans="1:30">
      <c r="D90" s="222"/>
      <c r="E90" s="162">
        <v>40969</v>
      </c>
      <c r="F90" s="327"/>
      <c r="G90" s="327"/>
      <c r="H90" s="327"/>
      <c r="I90" s="327"/>
      <c r="J90" s="327"/>
      <c r="K90" s="327"/>
      <c r="L90" s="327"/>
      <c r="M90" s="327"/>
      <c r="N90" s="327"/>
      <c r="O90" s="327"/>
      <c r="P90" s="327"/>
      <c r="Q90" s="327"/>
      <c r="R90" s="329" t="s">
        <v>183</v>
      </c>
      <c r="S90" s="329"/>
      <c r="T90" s="329"/>
      <c r="AD90" s="139"/>
    </row>
    <row r="91" spans="1:30">
      <c r="D91" s="222"/>
      <c r="E91" s="162">
        <v>41000</v>
      </c>
      <c r="F91" s="327"/>
      <c r="G91" s="327"/>
      <c r="H91" s="327"/>
      <c r="I91" s="327"/>
      <c r="J91" s="327"/>
      <c r="K91" s="327"/>
      <c r="L91" s="327"/>
      <c r="M91" s="327"/>
      <c r="N91" s="327"/>
      <c r="O91" s="327"/>
      <c r="P91" s="327"/>
      <c r="Q91" s="327"/>
      <c r="R91" s="329"/>
      <c r="S91" s="329"/>
      <c r="T91" s="329"/>
      <c r="AD91" s="139"/>
    </row>
    <row r="92" spans="1:30">
      <c r="D92" s="222"/>
      <c r="E92" s="162">
        <v>41030</v>
      </c>
      <c r="F92" s="327"/>
      <c r="G92" s="327"/>
      <c r="H92" s="327"/>
      <c r="I92" s="327"/>
      <c r="J92" s="327"/>
      <c r="K92" s="327"/>
      <c r="L92" s="327"/>
      <c r="M92" s="327"/>
      <c r="N92" s="327"/>
      <c r="O92" s="327"/>
      <c r="P92" s="327"/>
      <c r="Q92" s="327"/>
      <c r="R92" s="329" t="s">
        <v>179</v>
      </c>
      <c r="S92" s="329"/>
      <c r="T92" s="329"/>
      <c r="AD92" s="139"/>
    </row>
    <row r="93" spans="1:30">
      <c r="D93" s="222"/>
      <c r="E93" s="162">
        <v>41061</v>
      </c>
      <c r="F93" s="327"/>
      <c r="G93" s="327"/>
      <c r="H93" s="327"/>
      <c r="I93" s="327"/>
      <c r="J93" s="327"/>
      <c r="K93" s="327"/>
      <c r="L93" s="327"/>
      <c r="M93" s="327"/>
      <c r="N93" s="327"/>
      <c r="O93" s="327"/>
      <c r="P93" s="327"/>
      <c r="Q93" s="327"/>
      <c r="R93" s="329"/>
      <c r="S93" s="329"/>
      <c r="T93" s="329"/>
      <c r="AD93" s="139"/>
    </row>
    <row r="94" spans="1:30">
      <c r="D94" s="222"/>
      <c r="E94" s="162">
        <v>41091</v>
      </c>
      <c r="F94" s="327"/>
      <c r="G94" s="327"/>
      <c r="H94" s="327"/>
      <c r="I94" s="327"/>
      <c r="J94" s="327"/>
      <c r="K94" s="327"/>
      <c r="L94" s="327"/>
      <c r="M94" s="327"/>
      <c r="N94" s="327"/>
      <c r="O94" s="327"/>
      <c r="P94" s="327"/>
      <c r="Q94" s="327"/>
      <c r="R94" s="329"/>
      <c r="S94" s="329"/>
      <c r="T94" s="329"/>
      <c r="AD94" s="139"/>
    </row>
    <row r="95" spans="1:30">
      <c r="D95" s="222"/>
      <c r="E95" s="162">
        <v>41122</v>
      </c>
      <c r="F95" s="327"/>
      <c r="G95" s="327"/>
      <c r="H95" s="327"/>
      <c r="I95" s="327"/>
      <c r="J95" s="327"/>
      <c r="K95" s="327"/>
      <c r="L95" s="327"/>
      <c r="M95" s="327"/>
      <c r="N95" s="327"/>
      <c r="O95" s="327"/>
      <c r="P95" s="327"/>
      <c r="Q95" s="327"/>
      <c r="R95" s="329"/>
      <c r="S95" s="329"/>
      <c r="T95" s="329"/>
      <c r="AD95" s="139"/>
    </row>
    <row r="96" spans="1:30">
      <c r="D96" s="234"/>
      <c r="E96" s="162">
        <v>41153</v>
      </c>
      <c r="F96" s="327" t="s">
        <v>178</v>
      </c>
      <c r="G96" s="327"/>
      <c r="H96" s="327"/>
      <c r="I96" s="327"/>
      <c r="J96" s="327"/>
      <c r="K96" s="327"/>
      <c r="L96" s="327"/>
      <c r="M96" s="327"/>
      <c r="N96" s="327"/>
      <c r="O96" s="327"/>
      <c r="P96" s="327"/>
      <c r="Q96" s="327"/>
      <c r="R96" s="329"/>
      <c r="S96" s="329"/>
      <c r="T96" s="329"/>
      <c r="AD96" s="139"/>
    </row>
    <row r="97" spans="4:30">
      <c r="D97" s="234"/>
      <c r="E97" s="162">
        <v>41183</v>
      </c>
      <c r="F97" s="327"/>
      <c r="G97" s="327"/>
      <c r="H97" s="327"/>
      <c r="I97" s="327"/>
      <c r="J97" s="327"/>
      <c r="K97" s="327"/>
      <c r="L97" s="327"/>
      <c r="M97" s="327"/>
      <c r="N97" s="327"/>
      <c r="O97" s="327"/>
      <c r="P97" s="327"/>
      <c r="Q97" s="327"/>
      <c r="R97" s="329"/>
      <c r="S97" s="329"/>
      <c r="T97" s="329"/>
      <c r="AD97" s="139"/>
    </row>
    <row r="98" spans="4:30">
      <c r="D98" s="234"/>
      <c r="E98" s="162">
        <v>41214</v>
      </c>
      <c r="F98" s="327"/>
      <c r="G98" s="327"/>
      <c r="H98" s="327"/>
      <c r="I98" s="327"/>
      <c r="J98" s="327"/>
      <c r="K98" s="327"/>
      <c r="L98" s="327"/>
      <c r="M98" s="327"/>
      <c r="N98" s="327"/>
      <c r="O98" s="327"/>
      <c r="P98" s="327"/>
      <c r="Q98" s="327"/>
      <c r="R98" s="329"/>
      <c r="S98" s="329"/>
      <c r="T98" s="329"/>
      <c r="AD98" s="139"/>
    </row>
    <row r="99" spans="4:30">
      <c r="D99" s="234"/>
      <c r="E99" s="162">
        <v>41244</v>
      </c>
      <c r="F99" s="327" t="s">
        <v>142</v>
      </c>
      <c r="G99" s="327"/>
      <c r="H99" s="327"/>
      <c r="I99" s="327"/>
      <c r="J99" s="327"/>
      <c r="K99" s="327"/>
      <c r="L99" s="327"/>
      <c r="M99" s="327"/>
      <c r="N99" s="327"/>
      <c r="O99" s="327"/>
      <c r="P99" s="327"/>
      <c r="Q99" s="327"/>
      <c r="R99" s="329"/>
      <c r="S99" s="329"/>
      <c r="T99" s="329"/>
      <c r="AD99" s="139"/>
    </row>
    <row r="100" spans="4:30">
      <c r="E100" s="162">
        <v>41275</v>
      </c>
      <c r="F100" s="327"/>
      <c r="G100" s="327"/>
      <c r="H100" s="327"/>
      <c r="I100" s="327"/>
      <c r="J100" s="327"/>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c r="S101" s="328"/>
      <c r="T101" s="328"/>
      <c r="AD101" s="139"/>
    </row>
    <row r="102" spans="4:30">
      <c r="E102" s="162">
        <v>41334</v>
      </c>
      <c r="F102" s="327"/>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c r="S104" s="328"/>
      <c r="T104" s="328"/>
      <c r="AD104" s="139"/>
    </row>
    <row r="105" spans="4:30">
      <c r="E105" s="162">
        <v>41426</v>
      </c>
      <c r="F105" s="327"/>
      <c r="G105" s="327"/>
      <c r="H105" s="327"/>
      <c r="I105" s="327"/>
      <c r="J105" s="327"/>
      <c r="K105" s="327"/>
      <c r="L105" s="327"/>
      <c r="M105" s="327"/>
      <c r="N105" s="327"/>
      <c r="O105" s="327"/>
      <c r="P105" s="327"/>
      <c r="Q105" s="327"/>
      <c r="R105" s="328"/>
      <c r="S105" s="328"/>
      <c r="T105" s="328"/>
      <c r="AD105" s="139"/>
    </row>
    <row r="106" spans="4:30">
      <c r="E106" s="162">
        <v>41456</v>
      </c>
      <c r="F106" s="327"/>
      <c r="G106" s="327"/>
      <c r="H106" s="327"/>
      <c r="I106" s="327"/>
      <c r="J106" s="327"/>
      <c r="K106" s="327"/>
      <c r="L106" s="327"/>
      <c r="M106" s="327"/>
      <c r="N106" s="327"/>
      <c r="O106" s="327"/>
      <c r="P106" s="327"/>
      <c r="Q106" s="327"/>
      <c r="R106" s="328"/>
      <c r="S106" s="328"/>
      <c r="T106" s="328"/>
      <c r="AD106" s="139"/>
    </row>
    <row r="107" spans="4:30">
      <c r="E107" s="162">
        <v>41487</v>
      </c>
      <c r="F107" s="327"/>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t="s">
        <v>264</v>
      </c>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sheetData>
  <sheetProtection password="F219" sheet="1" objects="1" scenarios="1"/>
  <customSheetViews>
    <customSheetView guid="{00D23E42-543D-436C-AA84-0A62465319D8}" scale="70" topLeftCell="A40">
      <pane xSplit="1" topLeftCell="V1" activePane="topRight" state="frozen"/>
      <selection pane="topRight" activeCell="AB71" sqref="AB71:AB72"/>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pane xSplit="1" topLeftCell="V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pane xSplit="1" topLeftCell="V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R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40">
      <pane xSplit="1" topLeftCell="P1" activePane="topRight" state="frozen"/>
      <selection pane="topRight" activeCell="Y71" sqref="Y71:Y72"/>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43">
      <pane xSplit="1" topLeftCell="U1" activePane="topRight" state="frozen"/>
      <selection pane="topRight" activeCell="X18" sqref="X18"/>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pane xSplit="1" topLeftCell="N1" activePane="topRight" state="frozen"/>
      <selection pane="topRight" activeCell="R46" sqref="R46"/>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4">
      <pane xSplit="1" topLeftCell="N1" activePane="topRight" state="frozen"/>
      <selection pane="topRight" activeCell="N4" sqref="N4"/>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pane xSplit="1" topLeftCell="S1" activePane="topRight" state="frozen"/>
      <selection pane="topRight" activeCell="V73" sqref="V73"/>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4">
      <pane xSplit="1" topLeftCell="N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pane xSplit="1" topLeftCell="M1" activePane="topRight" state="frozen"/>
      <selection pane="topRight" activeCell="N2" sqref="N2"/>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pane xSplit="1" topLeftCell="M1" activePane="topRight" state="frozen"/>
      <selection pane="topRight" activeCell="N2" sqref="N2"/>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8" sqref="B8"/>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4">
      <pane xSplit="1" topLeftCell="O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K1" activePane="topRight" state="frozen"/>
      <selection pane="topRight" activeCell="S44" sqref="S44"/>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R88" sqref="F88:T111"/>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10">
      <pane xSplit="1" topLeftCell="O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pane xSplit="1" topLeftCell="M1" activePane="topRight" state="frozen"/>
      <selection pane="topRight" activeCell="N2" sqref="N2"/>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25">
      <pane xSplit="1" topLeftCell="N1" activePane="topRight" state="frozen"/>
      <selection pane="topRight" activeCell="U50" sqref="U50"/>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4">
      <pane xSplit="1" topLeftCell="Q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R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pane xSplit="1" topLeftCell="V1" activePane="topRight" state="frozen"/>
      <selection pane="topRight" activeCell="AA71" sqref="AA71:AA72"/>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pane xSplit="1" topLeftCell="V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pane xSplit="1" topLeftCell="V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pane xSplit="1" topLeftCell="V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pane xSplit="1" topLeftCell="V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A40">
      <pane xSplit="1" topLeftCell="V1" activePane="topRight" state="frozen"/>
      <selection pane="topRight" activeCell="AB71" sqref="AB71:AB72"/>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F1"/>
    <mergeCell ref="D85:G85"/>
    <mergeCell ref="F87:I87"/>
    <mergeCell ref="J87:M87"/>
    <mergeCell ref="N87:Q87"/>
    <mergeCell ref="R87:T87"/>
    <mergeCell ref="F90:I90"/>
    <mergeCell ref="J90:M90"/>
    <mergeCell ref="N90:Q90"/>
    <mergeCell ref="R90:T90"/>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17.xml><?xml version="1.0" encoding="utf-8"?>
<worksheet xmlns="http://schemas.openxmlformats.org/spreadsheetml/2006/main" xmlns:r="http://schemas.openxmlformats.org/officeDocument/2006/relationships">
  <sheetPr>
    <pageSetUpPr fitToPage="1"/>
  </sheetPr>
  <dimension ref="A1:AF115"/>
  <sheetViews>
    <sheetView zoomScale="80" zoomScaleNormal="80" workbookViewId="0">
      <pane xSplit="1" topLeftCell="B1" activePane="topRight" state="frozen"/>
      <selection activeCell="D27" sqref="D27"/>
      <selection pane="topRight" activeCell="AD38" sqref="AD38"/>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29" width="18.140625" style="139" bestFit="1" customWidth="1"/>
    <col min="30" max="30" width="15.42578125" style="140" customWidth="1"/>
    <col min="31" max="31" width="6.42578125" style="139" customWidth="1"/>
    <col min="32" max="32" width="15.42578125" style="139" customWidth="1"/>
    <col min="33" max="16384" width="9.140625" style="139"/>
  </cols>
  <sheetData>
    <row r="1" spans="1:31">
      <c r="A1" s="136" t="s">
        <v>3</v>
      </c>
      <c r="B1" s="137" t="s">
        <v>117</v>
      </c>
      <c r="C1" s="138"/>
      <c r="D1" s="325" t="s">
        <v>23</v>
      </c>
      <c r="E1" s="325"/>
      <c r="F1" s="325"/>
    </row>
    <row r="2" spans="1:31">
      <c r="A2" s="136" t="s">
        <v>4</v>
      </c>
      <c r="B2" s="137" t="s">
        <v>127</v>
      </c>
      <c r="C2" s="138"/>
      <c r="E2" s="142"/>
      <c r="F2" s="143">
        <v>2012</v>
      </c>
      <c r="G2" s="143">
        <v>2013</v>
      </c>
      <c r="H2" s="143">
        <v>2014</v>
      </c>
      <c r="I2" s="143">
        <v>2015</v>
      </c>
    </row>
    <row r="3" spans="1:31">
      <c r="A3" s="136" t="s">
        <v>5</v>
      </c>
      <c r="B3" s="144" t="s">
        <v>98</v>
      </c>
      <c r="C3" s="145"/>
      <c r="E3" s="146" t="s">
        <v>181</v>
      </c>
      <c r="F3" s="147">
        <v>151194</v>
      </c>
      <c r="G3" s="242">
        <v>216218</v>
      </c>
      <c r="H3" s="242">
        <v>216218</v>
      </c>
      <c r="I3" s="242">
        <v>216218</v>
      </c>
    </row>
    <row r="4" spans="1:31">
      <c r="A4" s="136" t="s">
        <v>7</v>
      </c>
      <c r="B4" s="148">
        <v>41260</v>
      </c>
      <c r="C4" s="149"/>
      <c r="E4" s="146" t="s">
        <v>62</v>
      </c>
      <c r="F4" s="150">
        <v>28133948</v>
      </c>
      <c r="G4" s="150">
        <v>39017176</v>
      </c>
      <c r="H4" s="150">
        <v>39017176</v>
      </c>
      <c r="I4" s="150">
        <v>39017176</v>
      </c>
      <c r="J4" s="151"/>
      <c r="K4" s="151"/>
      <c r="L4" s="151"/>
      <c r="M4" s="151"/>
      <c r="N4" s="151"/>
      <c r="O4" s="151"/>
      <c r="P4" s="151"/>
      <c r="Q4" s="151"/>
      <c r="R4" s="151"/>
      <c r="S4" s="151"/>
      <c r="T4" s="151"/>
      <c r="U4" s="151"/>
      <c r="V4" s="151"/>
      <c r="W4" s="151"/>
      <c r="X4" s="151"/>
      <c r="Y4" s="151"/>
      <c r="Z4" s="151"/>
      <c r="AA4" s="151"/>
      <c r="AB4" s="151"/>
      <c r="AC4" s="151"/>
      <c r="AD4" s="263"/>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263"/>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263"/>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263"/>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19765.997999999992</v>
      </c>
      <c r="E11" s="175" t="s">
        <v>24</v>
      </c>
      <c r="F11" s="176">
        <v>7843.8853170000002</v>
      </c>
      <c r="G11" s="176">
        <v>3049.0802999999996</v>
      </c>
      <c r="H11" s="176">
        <v>3353.4312840000021</v>
      </c>
      <c r="I11" s="176">
        <v>1859.5305000000026</v>
      </c>
      <c r="J11" s="176">
        <v>3033.7668989999984</v>
      </c>
      <c r="K11" s="176">
        <v>4463.3491559999929</v>
      </c>
      <c r="L11" s="176">
        <v>154.58078700000988</v>
      </c>
      <c r="M11" s="176">
        <v>4791.3826409999929</v>
      </c>
      <c r="N11" s="176">
        <v>5451.5756159999983</v>
      </c>
      <c r="O11" s="176">
        <v>7185.6855000000069</v>
      </c>
      <c r="P11" s="176">
        <v>2843.2439999999988</v>
      </c>
      <c r="Q11" s="176">
        <v>3240.9179999999978</v>
      </c>
      <c r="R11" s="235">
        <v>5718.9483000000037</v>
      </c>
      <c r="S11" s="293">
        <v>5962.8698999999979</v>
      </c>
      <c r="T11" s="235">
        <v>3499.6117499999964</v>
      </c>
      <c r="U11" s="235">
        <v>705.0969000000041</v>
      </c>
      <c r="V11" s="235">
        <v>7369.1404920000059</v>
      </c>
      <c r="W11" s="235">
        <v>2943.2516579999938</v>
      </c>
      <c r="X11" s="235">
        <v>6759.5939999999973</v>
      </c>
      <c r="Y11" s="235">
        <v>7686.9900000000052</v>
      </c>
      <c r="Z11" s="235">
        <v>4728.1050000000105</v>
      </c>
      <c r="AA11" s="235">
        <v>7845.101999999999</v>
      </c>
      <c r="AB11" s="235">
        <v>19765.997999999992</v>
      </c>
      <c r="AC11" s="235"/>
      <c r="AD11" s="177">
        <f>SUM(F11:AC11)</f>
        <v>120255.13800000001</v>
      </c>
      <c r="AE11" s="141">
        <v>4</v>
      </c>
    </row>
    <row r="12" spans="1:31">
      <c r="A12" s="173" t="s">
        <v>97</v>
      </c>
      <c r="B12" s="178">
        <f>HLOOKUP($B$7,$F$8:$AC$75,AE12,FALSE)</f>
        <v>4.9499999999999993</v>
      </c>
      <c r="E12" s="175" t="s">
        <v>24</v>
      </c>
      <c r="F12" s="179">
        <v>1.1700000000000002</v>
      </c>
      <c r="G12" s="179">
        <v>0.89036999999999966</v>
      </c>
      <c r="H12" s="179">
        <v>0.57029400000000319</v>
      </c>
      <c r="I12" s="179">
        <v>0.48368699999999132</v>
      </c>
      <c r="J12" s="179">
        <v>0.54864900000000594</v>
      </c>
      <c r="K12" s="179">
        <v>2.2995000000000001</v>
      </c>
      <c r="L12" s="179">
        <v>0.89999999999999947</v>
      </c>
      <c r="M12" s="179">
        <v>0.69210000000000083</v>
      </c>
      <c r="N12" s="179">
        <v>0.37799999999999923</v>
      </c>
      <c r="O12" s="179">
        <v>0.90810000000000013</v>
      </c>
      <c r="P12" s="179">
        <v>1.1042999999999985</v>
      </c>
      <c r="Q12" s="179">
        <v>1.5030000000000019</v>
      </c>
      <c r="R12" s="236">
        <v>0.38969999999999949</v>
      </c>
      <c r="S12" s="236">
        <v>0.99667799999999929</v>
      </c>
      <c r="T12" s="236">
        <v>0.74796300000000215</v>
      </c>
      <c r="U12" s="236">
        <v>0.37799999999999834</v>
      </c>
      <c r="V12" s="236">
        <v>1.780659</v>
      </c>
      <c r="W12" s="236">
        <v>0.37800000000000011</v>
      </c>
      <c r="X12" s="236">
        <v>1.1880000000000024</v>
      </c>
      <c r="Y12" s="236">
        <v>1.2149999999999963</v>
      </c>
      <c r="Z12" s="236">
        <v>0.57999999999999996</v>
      </c>
      <c r="AA12" s="236">
        <v>1.2059999999999995</v>
      </c>
      <c r="AB12" s="236">
        <v>4.9499999999999993</v>
      </c>
      <c r="AC12" s="236"/>
      <c r="AD12" s="180">
        <f>SUM(F12:AC12)</f>
        <v>25.257999999999996</v>
      </c>
      <c r="AE12" s="141">
        <v>5</v>
      </c>
    </row>
    <row r="13" spans="1:31">
      <c r="A13" s="173" t="s">
        <v>21</v>
      </c>
      <c r="B13" s="174">
        <f>HLOOKUP($B$7,$F$8:$AC$75,AE13,FALSE)</f>
        <v>-3318.5699999999924</v>
      </c>
      <c r="E13" s="175" t="s">
        <v>24</v>
      </c>
      <c r="F13" s="176">
        <v>-4628.5110000000004</v>
      </c>
      <c r="G13" s="176">
        <v>-605.7090000000062</v>
      </c>
      <c r="H13" s="176">
        <v>-1988.9459999999954</v>
      </c>
      <c r="I13" s="176">
        <v>-1185.7230000000045</v>
      </c>
      <c r="J13" s="176">
        <v>-2030.2829999999976</v>
      </c>
      <c r="K13" s="176">
        <v>-8034.1200000001791</v>
      </c>
      <c r="L13" s="176">
        <v>5639.4179999999997</v>
      </c>
      <c r="M13" s="176">
        <v>-7259.11199999989</v>
      </c>
      <c r="N13" s="176">
        <v>-5143.1885999999286</v>
      </c>
      <c r="O13" s="176">
        <v>4758.1650000000045</v>
      </c>
      <c r="P13" s="176">
        <v>4341.4919999999911</v>
      </c>
      <c r="Q13" s="176">
        <v>-184.99500000000262</v>
      </c>
      <c r="R13" s="235">
        <v>-2446.2449999999917</v>
      </c>
      <c r="S13" s="293">
        <v>-2801.4656399999985</v>
      </c>
      <c r="T13" s="235">
        <v>-3669.8237100000042</v>
      </c>
      <c r="U13" s="235">
        <v>-203.36399999999412</v>
      </c>
      <c r="V13" s="235">
        <v>7160.1259500000015</v>
      </c>
      <c r="W13" s="235">
        <v>-2281.3200000000033</v>
      </c>
      <c r="X13" s="235">
        <v>-2775.2940000000017</v>
      </c>
      <c r="Y13" s="235">
        <v>-12330.935999999998</v>
      </c>
      <c r="Z13" s="235">
        <v>-2409.885000000002</v>
      </c>
      <c r="AA13" s="235">
        <v>-4924.4400000000023</v>
      </c>
      <c r="AB13" s="235">
        <v>-3318.5699999999924</v>
      </c>
      <c r="AC13" s="235"/>
      <c r="AD13" s="177">
        <f>SUM(F13:AC13)</f>
        <v>-46322.729999999996</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216218</v>
      </c>
      <c r="E15" s="142"/>
      <c r="F15" s="177">
        <f>$F$3</f>
        <v>151194</v>
      </c>
      <c r="G15" s="177">
        <f>$F$3</f>
        <v>151194</v>
      </c>
      <c r="H15" s="177">
        <f t="shared" ref="H15:Q15" si="0">$F$3</f>
        <v>151194</v>
      </c>
      <c r="I15" s="177">
        <f t="shared" si="0"/>
        <v>151194</v>
      </c>
      <c r="J15" s="177">
        <f t="shared" si="0"/>
        <v>151194</v>
      </c>
      <c r="K15" s="177">
        <f t="shared" si="0"/>
        <v>151194</v>
      </c>
      <c r="L15" s="177">
        <f t="shared" si="0"/>
        <v>151194</v>
      </c>
      <c r="M15" s="177">
        <f t="shared" si="0"/>
        <v>151194</v>
      </c>
      <c r="N15" s="177">
        <f t="shared" si="0"/>
        <v>151194</v>
      </c>
      <c r="O15" s="177">
        <f t="shared" si="0"/>
        <v>151194</v>
      </c>
      <c r="P15" s="177">
        <f t="shared" si="0"/>
        <v>151194</v>
      </c>
      <c r="Q15" s="177">
        <f t="shared" si="0"/>
        <v>151194</v>
      </c>
      <c r="R15" s="177">
        <f>$G$3</f>
        <v>216218</v>
      </c>
      <c r="S15" s="177">
        <f t="shared" ref="S15:AC15" si="1">$G$3</f>
        <v>216218</v>
      </c>
      <c r="T15" s="177">
        <f t="shared" si="1"/>
        <v>216218</v>
      </c>
      <c r="U15" s="177">
        <f t="shared" si="1"/>
        <v>216218</v>
      </c>
      <c r="V15" s="177">
        <f t="shared" si="1"/>
        <v>216218</v>
      </c>
      <c r="W15" s="177">
        <f t="shared" si="1"/>
        <v>216218</v>
      </c>
      <c r="X15" s="177">
        <f t="shared" si="1"/>
        <v>216218</v>
      </c>
      <c r="Y15" s="177">
        <f t="shared" si="1"/>
        <v>216218</v>
      </c>
      <c r="Z15" s="177">
        <f t="shared" si="1"/>
        <v>216218</v>
      </c>
      <c r="AA15" s="177">
        <f t="shared" si="1"/>
        <v>216218</v>
      </c>
      <c r="AB15" s="177">
        <f t="shared" si="1"/>
        <v>216218</v>
      </c>
      <c r="AC15" s="177">
        <f t="shared" si="1"/>
        <v>216218</v>
      </c>
      <c r="AD15" s="172"/>
      <c r="AE15" s="141">
        <v>8</v>
      </c>
    </row>
    <row r="16" spans="1:31">
      <c r="A16" s="136" t="s">
        <v>77</v>
      </c>
      <c r="B16" s="181">
        <f>HLOOKUP($B$7,$F$8:$AC$75,AE16,FALSE)</f>
        <v>198199.83333333331</v>
      </c>
      <c r="E16" s="142"/>
      <c r="F16" s="177">
        <f>F15*(F9/12)</f>
        <v>12599.5</v>
      </c>
      <c r="G16" s="177">
        <f t="shared" ref="G16:Q16" si="2">G15*(G9/12)</f>
        <v>25199</v>
      </c>
      <c r="H16" s="177">
        <f t="shared" si="2"/>
        <v>37798.5</v>
      </c>
      <c r="I16" s="177">
        <f t="shared" si="2"/>
        <v>50398</v>
      </c>
      <c r="J16" s="177">
        <f t="shared" si="2"/>
        <v>62997.5</v>
      </c>
      <c r="K16" s="177">
        <f t="shared" si="2"/>
        <v>75597</v>
      </c>
      <c r="L16" s="177">
        <f t="shared" si="2"/>
        <v>88196.5</v>
      </c>
      <c r="M16" s="177">
        <f t="shared" si="2"/>
        <v>100796</v>
      </c>
      <c r="N16" s="177">
        <f t="shared" si="2"/>
        <v>113395.5</v>
      </c>
      <c r="O16" s="177">
        <f t="shared" si="2"/>
        <v>125995</v>
      </c>
      <c r="P16" s="177">
        <f t="shared" si="2"/>
        <v>138594.5</v>
      </c>
      <c r="Q16" s="177">
        <f t="shared" si="2"/>
        <v>151194</v>
      </c>
      <c r="R16" s="177">
        <f>R15*(R9/12)</f>
        <v>18018.166666666664</v>
      </c>
      <c r="S16" s="177">
        <f t="shared" ref="S16:AC16" si="3">S15*(S9/12)</f>
        <v>36036.333333333328</v>
      </c>
      <c r="T16" s="177">
        <f t="shared" si="3"/>
        <v>54054.5</v>
      </c>
      <c r="U16" s="177">
        <f t="shared" si="3"/>
        <v>72072.666666666657</v>
      </c>
      <c r="V16" s="177">
        <f t="shared" si="3"/>
        <v>90090.833333333343</v>
      </c>
      <c r="W16" s="177">
        <f t="shared" si="3"/>
        <v>108109</v>
      </c>
      <c r="X16" s="177">
        <f t="shared" si="3"/>
        <v>126127.16666666667</v>
      </c>
      <c r="Y16" s="177">
        <f t="shared" si="3"/>
        <v>144145.33333333331</v>
      </c>
      <c r="Z16" s="177">
        <f t="shared" si="3"/>
        <v>162163.5</v>
      </c>
      <c r="AA16" s="177">
        <f t="shared" si="3"/>
        <v>180181.66666666669</v>
      </c>
      <c r="AB16" s="177">
        <f t="shared" si="3"/>
        <v>198199.83333333331</v>
      </c>
      <c r="AC16" s="177">
        <f t="shared" si="3"/>
        <v>216218</v>
      </c>
      <c r="AD16" s="172"/>
      <c r="AE16" s="141">
        <v>9</v>
      </c>
    </row>
    <row r="17" spans="1:31">
      <c r="A17" s="182" t="s">
        <v>70</v>
      </c>
      <c r="B17" s="174">
        <f>HLOOKUP($B$7,$F$8:$AC$75,AE17,FALSE)</f>
        <v>72984.708000000013</v>
      </c>
      <c r="E17" s="142"/>
      <c r="F17" s="183">
        <f>F11</f>
        <v>7843.8853170000002</v>
      </c>
      <c r="G17" s="183">
        <f>F17+G11</f>
        <v>10892.965617</v>
      </c>
      <c r="H17" s="183">
        <f t="shared" ref="H17:Q17" si="4">G17+H11</f>
        <v>14246.396901000002</v>
      </c>
      <c r="I17" s="183">
        <f t="shared" si="4"/>
        <v>16105.927401000004</v>
      </c>
      <c r="J17" s="183">
        <f t="shared" si="4"/>
        <v>19139.694300000003</v>
      </c>
      <c r="K17" s="183">
        <f t="shared" si="4"/>
        <v>23603.043455999996</v>
      </c>
      <c r="L17" s="183">
        <f t="shared" si="4"/>
        <v>23757.624243000006</v>
      </c>
      <c r="M17" s="183">
        <f t="shared" si="4"/>
        <v>28549.006883999999</v>
      </c>
      <c r="N17" s="183">
        <f t="shared" si="4"/>
        <v>34000.582499999997</v>
      </c>
      <c r="O17" s="183">
        <f>N17+O11</f>
        <v>41186.268000000004</v>
      </c>
      <c r="P17" s="183">
        <f t="shared" si="4"/>
        <v>44029.512000000002</v>
      </c>
      <c r="Q17" s="183">
        <f t="shared" si="4"/>
        <v>47270.43</v>
      </c>
      <c r="R17" s="183">
        <f>R11</f>
        <v>5718.9483000000037</v>
      </c>
      <c r="S17" s="183">
        <f t="shared" ref="S17" si="5">R17+S11</f>
        <v>11681.818200000002</v>
      </c>
      <c r="T17" s="183">
        <f>S17+T11</f>
        <v>15181.429949999998</v>
      </c>
      <c r="U17" s="183">
        <f t="shared" ref="U17:AC17" si="6">T17+U11</f>
        <v>15886.526850000002</v>
      </c>
      <c r="V17" s="183">
        <f t="shared" si="6"/>
        <v>23255.667342000008</v>
      </c>
      <c r="W17" s="183">
        <f t="shared" si="6"/>
        <v>26198.919000000002</v>
      </c>
      <c r="X17" s="183">
        <f t="shared" si="6"/>
        <v>32958.512999999999</v>
      </c>
      <c r="Y17" s="183">
        <f t="shared" si="6"/>
        <v>40645.503000000004</v>
      </c>
      <c r="Z17" s="183">
        <f t="shared" si="6"/>
        <v>45373.608000000015</v>
      </c>
      <c r="AA17" s="183">
        <f t="shared" si="6"/>
        <v>53218.710000000014</v>
      </c>
      <c r="AB17" s="183">
        <f t="shared" si="6"/>
        <v>72984.708000000013</v>
      </c>
      <c r="AC17" s="183">
        <f t="shared" si="6"/>
        <v>72984.708000000013</v>
      </c>
      <c r="AD17" s="184"/>
      <c r="AE17" s="141">
        <v>10</v>
      </c>
    </row>
    <row r="18" spans="1:31">
      <c r="A18" s="182" t="s">
        <v>12</v>
      </c>
      <c r="B18" s="174">
        <f>HLOOKUP($B$7,$F$8:$AC$75,AE18,FALSE)</f>
        <v>100770.54300000001</v>
      </c>
      <c r="E18" s="175" t="s">
        <v>111</v>
      </c>
      <c r="F18" s="176">
        <v>27004.5</v>
      </c>
      <c r="G18" s="176">
        <v>3590.1</v>
      </c>
      <c r="H18" s="176">
        <v>8213.4</v>
      </c>
      <c r="I18" s="176">
        <v>18965.7</v>
      </c>
      <c r="J18" s="176">
        <v>28455.3</v>
      </c>
      <c r="K18" s="176">
        <v>32041.8</v>
      </c>
      <c r="L18" s="176">
        <v>41623.200000000004</v>
      </c>
      <c r="M18" s="176">
        <v>42422.579802</v>
      </c>
      <c r="N18" s="176">
        <v>48146.366699999999</v>
      </c>
      <c r="O18" s="176">
        <v>46545.887699999999</v>
      </c>
      <c r="P18" s="176">
        <v>54415.820700000004</v>
      </c>
      <c r="Q18" s="176">
        <v>62673.815700000006</v>
      </c>
      <c r="R18" s="235">
        <v>65914.751700000008</v>
      </c>
      <c r="S18" s="293">
        <v>73141.84169999999</v>
      </c>
      <c r="T18" s="235">
        <v>73137.980700000015</v>
      </c>
      <c r="U18" s="235">
        <v>86918.915700000012</v>
      </c>
      <c r="V18" s="235">
        <v>85659.761700000003</v>
      </c>
      <c r="W18" s="235">
        <v>92459.268000000011</v>
      </c>
      <c r="X18" s="235">
        <v>100378.42200000001</v>
      </c>
      <c r="Y18" s="235">
        <v>106910.44200000001</v>
      </c>
      <c r="Z18" s="235">
        <v>109168.299</v>
      </c>
      <c r="AA18" s="235">
        <v>113060.628</v>
      </c>
      <c r="AB18" s="235">
        <v>100770.54300000001</v>
      </c>
      <c r="AC18" s="235"/>
      <c r="AD18" s="184"/>
      <c r="AE18" s="141">
        <v>11</v>
      </c>
    </row>
    <row r="19" spans="1:31">
      <c r="A19" s="185" t="s">
        <v>39</v>
      </c>
      <c r="B19" s="186">
        <f>HLOOKUP($B$7,$F$8:$AC$75,AE19,FALSE)</f>
        <v>173755.25100000002</v>
      </c>
      <c r="C19" s="187"/>
      <c r="D19" s="187"/>
      <c r="E19" s="187"/>
      <c r="F19" s="188">
        <f>F17+F18</f>
        <v>34848.385317</v>
      </c>
      <c r="G19" s="188">
        <f t="shared" ref="G19:Q19" si="7">G17+G18</f>
        <v>14483.065617</v>
      </c>
      <c r="H19" s="188">
        <f t="shared" si="7"/>
        <v>22459.796901000002</v>
      </c>
      <c r="I19" s="188">
        <f t="shared" si="7"/>
        <v>35071.627401000005</v>
      </c>
      <c r="J19" s="188">
        <f t="shared" si="7"/>
        <v>47594.994300000006</v>
      </c>
      <c r="K19" s="188">
        <f t="shared" si="7"/>
        <v>55644.843455999995</v>
      </c>
      <c r="L19" s="188">
        <f t="shared" si="7"/>
        <v>65380.82424300001</v>
      </c>
      <c r="M19" s="188">
        <f t="shared" si="7"/>
        <v>70971.586685999995</v>
      </c>
      <c r="N19" s="188">
        <f t="shared" si="7"/>
        <v>82146.949200000003</v>
      </c>
      <c r="O19" s="188">
        <f t="shared" si="7"/>
        <v>87732.155700000003</v>
      </c>
      <c r="P19" s="188">
        <f t="shared" si="7"/>
        <v>98445.332699999999</v>
      </c>
      <c r="Q19" s="188">
        <f t="shared" si="7"/>
        <v>109944.2457</v>
      </c>
      <c r="R19" s="188">
        <f>R17+R18</f>
        <v>71633.700000000012</v>
      </c>
      <c r="S19" s="188">
        <f t="shared" ref="S19:AC19" si="8">S17+S18</f>
        <v>84823.659899999999</v>
      </c>
      <c r="T19" s="188">
        <f t="shared" si="8"/>
        <v>88319.410650000005</v>
      </c>
      <c r="U19" s="188">
        <f t="shared" si="8"/>
        <v>102805.44255000001</v>
      </c>
      <c r="V19" s="188">
        <f t="shared" si="8"/>
        <v>108915.429042</v>
      </c>
      <c r="W19" s="188">
        <f t="shared" si="8"/>
        <v>118658.18700000001</v>
      </c>
      <c r="X19" s="188">
        <f t="shared" si="8"/>
        <v>133336.935</v>
      </c>
      <c r="Y19" s="188">
        <f t="shared" si="8"/>
        <v>147555.94500000001</v>
      </c>
      <c r="Z19" s="188">
        <f t="shared" si="8"/>
        <v>154541.90700000001</v>
      </c>
      <c r="AA19" s="188">
        <f t="shared" si="8"/>
        <v>166279.33800000002</v>
      </c>
      <c r="AB19" s="188">
        <f t="shared" si="8"/>
        <v>173755.25100000002</v>
      </c>
      <c r="AC19" s="188">
        <f t="shared" si="8"/>
        <v>72984.708000000013</v>
      </c>
      <c r="AD19" s="172"/>
      <c r="AE19" s="141">
        <v>12</v>
      </c>
    </row>
    <row r="20" spans="1:31">
      <c r="A20" s="182" t="s">
        <v>106</v>
      </c>
      <c r="B20" s="189">
        <f>IFERROR(HLOOKUP($B$7,$F$8:$AC$75,AE20,FALSE),"-  ")</f>
        <v>0.33755148970021004</v>
      </c>
      <c r="F20" s="189">
        <f>IFERROR(F17/F15,"-  ")</f>
        <v>5.1879607107424897E-2</v>
      </c>
      <c r="G20" s="189">
        <f t="shared" ref="G20:Q20" si="9">IFERROR(G17/G15,"-  ")</f>
        <v>7.2046282372316361E-2</v>
      </c>
      <c r="H20" s="189">
        <f t="shared" si="9"/>
        <v>9.422594085082743E-2</v>
      </c>
      <c r="I20" s="189">
        <f t="shared" si="9"/>
        <v>0.10652491104805749</v>
      </c>
      <c r="J20" s="189">
        <f t="shared" si="9"/>
        <v>0.12659030318663442</v>
      </c>
      <c r="K20" s="189">
        <f t="shared" si="9"/>
        <v>0.15611097964204926</v>
      </c>
      <c r="L20" s="189">
        <f t="shared" si="9"/>
        <v>0.1571333799158697</v>
      </c>
      <c r="M20" s="189">
        <f t="shared" si="9"/>
        <v>0.18882367609825787</v>
      </c>
      <c r="N20" s="189">
        <f t="shared" si="9"/>
        <v>0.22488050121036546</v>
      </c>
      <c r="O20" s="189">
        <f t="shared" si="9"/>
        <v>0.27240676217310211</v>
      </c>
      <c r="P20" s="189">
        <f t="shared" si="9"/>
        <v>0.29121203222350095</v>
      </c>
      <c r="Q20" s="189">
        <f t="shared" si="9"/>
        <v>0.31264752569546411</v>
      </c>
      <c r="R20" s="189">
        <f>IFERROR(R17/R15,"-  ")</f>
        <v>2.6449917675679193E-2</v>
      </c>
      <c r="S20" s="189">
        <f t="shared" ref="S20:AC20" si="10">IFERROR(S17/S15,"-  ")</f>
        <v>5.4027963444301594E-2</v>
      </c>
      <c r="T20" s="189">
        <f t="shared" si="10"/>
        <v>7.0213534257092369E-2</v>
      </c>
      <c r="U20" s="189">
        <f t="shared" si="10"/>
        <v>7.3474580515960758E-2</v>
      </c>
      <c r="V20" s="189">
        <f t="shared" si="10"/>
        <v>0.10755657411501358</v>
      </c>
      <c r="W20" s="189">
        <f t="shared" si="10"/>
        <v>0.12116900073074398</v>
      </c>
      <c r="X20" s="189">
        <f t="shared" si="10"/>
        <v>0.15243186506211323</v>
      </c>
      <c r="Y20" s="189">
        <f t="shared" si="10"/>
        <v>0.18798390050782082</v>
      </c>
      <c r="Z20" s="189">
        <f t="shared" si="10"/>
        <v>0.20985120572755281</v>
      </c>
      <c r="AA20" s="189">
        <f t="shared" si="10"/>
        <v>0.24613450314034915</v>
      </c>
      <c r="AB20" s="189">
        <f t="shared" si="10"/>
        <v>0.33755148970021004</v>
      </c>
      <c r="AC20" s="189">
        <f t="shared" si="10"/>
        <v>0.33755148970021004</v>
      </c>
      <c r="AD20" s="190"/>
      <c r="AE20" s="141">
        <v>13</v>
      </c>
    </row>
    <row r="21" spans="1:31">
      <c r="A21" s="182" t="s">
        <v>107</v>
      </c>
      <c r="B21" s="189">
        <f>IFERROR(HLOOKUP($B$7,$F$8:$AC$75,AE21,FALSE),"-  ")</f>
        <v>0.80361140608089987</v>
      </c>
      <c r="F21" s="189">
        <f>IFERROR(F19/F15,"-  ")</f>
        <v>0.23048788521369895</v>
      </c>
      <c r="G21" s="189">
        <f t="shared" ref="G21:Q21" si="11">IFERROR(G19/G15,"-  ")</f>
        <v>9.5791272252867182E-2</v>
      </c>
      <c r="H21" s="189">
        <f t="shared" si="11"/>
        <v>0.14854952512004446</v>
      </c>
      <c r="I21" s="189">
        <f t="shared" si="11"/>
        <v>0.23196441261558001</v>
      </c>
      <c r="J21" s="189">
        <f t="shared" si="11"/>
        <v>0.31479420016667331</v>
      </c>
      <c r="K21" s="189">
        <f t="shared" si="11"/>
        <v>0.36803605603396955</v>
      </c>
      <c r="L21" s="189">
        <f t="shared" si="11"/>
        <v>0.43243001867137593</v>
      </c>
      <c r="M21" s="189">
        <f t="shared" si="11"/>
        <v>0.46940742811222663</v>
      </c>
      <c r="N21" s="189">
        <f t="shared" si="11"/>
        <v>0.54332148894797416</v>
      </c>
      <c r="O21" s="189">
        <f t="shared" si="11"/>
        <v>0.58026215127584435</v>
      </c>
      <c r="P21" s="189">
        <f t="shared" si="11"/>
        <v>0.65111930830588516</v>
      </c>
      <c r="Q21" s="189">
        <f t="shared" si="11"/>
        <v>0.72717333822770747</v>
      </c>
      <c r="R21" s="189">
        <f>IFERROR(R19/R15,"-  ")</f>
        <v>0.33130312924918376</v>
      </c>
      <c r="S21" s="189">
        <f t="shared" ref="S21:AC21" si="12">IFERROR(S19/S15,"-  ")</f>
        <v>0.39230619051142829</v>
      </c>
      <c r="T21" s="189">
        <f t="shared" si="12"/>
        <v>0.40847390434653919</v>
      </c>
      <c r="U21" s="189">
        <f t="shared" si="12"/>
        <v>0.47547124915594452</v>
      </c>
      <c r="V21" s="189">
        <f t="shared" si="12"/>
        <v>0.50372970354919577</v>
      </c>
      <c r="W21" s="189">
        <f t="shared" si="12"/>
        <v>0.54878958736090433</v>
      </c>
      <c r="X21" s="189">
        <f t="shared" si="12"/>
        <v>0.61667823677954658</v>
      </c>
      <c r="Y21" s="189">
        <f t="shared" si="12"/>
        <v>0.68244061548992219</v>
      </c>
      <c r="Z21" s="189">
        <f t="shared" si="12"/>
        <v>0.71475042318400872</v>
      </c>
      <c r="AA21" s="189">
        <f t="shared" si="12"/>
        <v>0.76903559370635199</v>
      </c>
      <c r="AB21" s="189">
        <f t="shared" si="12"/>
        <v>0.80361140608089987</v>
      </c>
      <c r="AC21" s="189">
        <f t="shared" si="12"/>
        <v>0.33755148970021004</v>
      </c>
      <c r="AD21" s="190"/>
      <c r="AE21" s="141">
        <v>14</v>
      </c>
    </row>
    <row r="22" spans="1:31">
      <c r="A22" s="182" t="s">
        <v>108</v>
      </c>
      <c r="B22" s="189">
        <f>IFERROR(HLOOKUP($B$7,$F$8:$AC$75,AE22,FALSE),"-  ")</f>
        <v>0.36823798876386554</v>
      </c>
      <c r="F22" s="189">
        <f>IFERROR(F17/F16,"-  ")</f>
        <v>0.62255528528909876</v>
      </c>
      <c r="G22" s="189">
        <f t="shared" ref="G22:Q22" si="13">IFERROR(G17/G16,"-  ")</f>
        <v>0.43227769423389817</v>
      </c>
      <c r="H22" s="189">
        <f t="shared" si="13"/>
        <v>0.37690376340330972</v>
      </c>
      <c r="I22" s="189">
        <f t="shared" si="13"/>
        <v>0.31957473314417245</v>
      </c>
      <c r="J22" s="189">
        <f t="shared" si="13"/>
        <v>0.30381672764792256</v>
      </c>
      <c r="K22" s="189">
        <f t="shared" si="13"/>
        <v>0.31222195928409852</v>
      </c>
      <c r="L22" s="189">
        <f t="shared" si="13"/>
        <v>0.26937150842720525</v>
      </c>
      <c r="M22" s="189">
        <f t="shared" si="13"/>
        <v>0.28323551414738679</v>
      </c>
      <c r="N22" s="189">
        <f t="shared" si="13"/>
        <v>0.29984066828048728</v>
      </c>
      <c r="O22" s="189">
        <f t="shared" si="13"/>
        <v>0.32688811460772255</v>
      </c>
      <c r="P22" s="189">
        <f t="shared" si="13"/>
        <v>0.31768585333472832</v>
      </c>
      <c r="Q22" s="189">
        <f t="shared" si="13"/>
        <v>0.31264752569546411</v>
      </c>
      <c r="R22" s="189">
        <f>IFERROR(R17/R16,"-  ")</f>
        <v>0.31739901210815036</v>
      </c>
      <c r="S22" s="189">
        <f t="shared" ref="S22:AC22" si="14">IFERROR(S17/S16,"-  ")</f>
        <v>0.32416778066580959</v>
      </c>
      <c r="T22" s="189">
        <f t="shared" si="14"/>
        <v>0.28085413702836948</v>
      </c>
      <c r="U22" s="189">
        <f t="shared" si="14"/>
        <v>0.2204237415478823</v>
      </c>
      <c r="V22" s="189">
        <f t="shared" si="14"/>
        <v>0.25813577787603259</v>
      </c>
      <c r="W22" s="189">
        <f t="shared" si="14"/>
        <v>0.24233800146148796</v>
      </c>
      <c r="X22" s="189">
        <f t="shared" si="14"/>
        <v>0.2613117686779084</v>
      </c>
      <c r="Y22" s="189">
        <f t="shared" si="14"/>
        <v>0.28197585076173126</v>
      </c>
      <c r="Z22" s="189">
        <f t="shared" si="14"/>
        <v>0.27980160763673712</v>
      </c>
      <c r="AA22" s="189">
        <f t="shared" si="14"/>
        <v>0.29536140376841896</v>
      </c>
      <c r="AB22" s="189">
        <f t="shared" si="14"/>
        <v>0.36823798876386554</v>
      </c>
      <c r="AC22" s="189">
        <f t="shared" si="14"/>
        <v>0.33755148970021004</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13.809999999999997</v>
      </c>
      <c r="E24" s="193"/>
      <c r="F24" s="178">
        <f>F12</f>
        <v>1.1700000000000002</v>
      </c>
      <c r="G24" s="178">
        <f t="shared" ref="G24:P24" si="15">F24+G12</f>
        <v>2.0603699999999998</v>
      </c>
      <c r="H24" s="178">
        <f t="shared" si="15"/>
        <v>2.630664000000003</v>
      </c>
      <c r="I24" s="178">
        <f t="shared" si="15"/>
        <v>3.1143509999999943</v>
      </c>
      <c r="J24" s="178">
        <f t="shared" si="15"/>
        <v>3.6630000000000003</v>
      </c>
      <c r="K24" s="178">
        <f t="shared" si="15"/>
        <v>5.9625000000000004</v>
      </c>
      <c r="L24" s="178">
        <f t="shared" si="15"/>
        <v>6.8624999999999998</v>
      </c>
      <c r="M24" s="178">
        <f t="shared" si="15"/>
        <v>7.5546000000000006</v>
      </c>
      <c r="N24" s="178">
        <f t="shared" si="15"/>
        <v>7.9325999999999999</v>
      </c>
      <c r="O24" s="178">
        <f t="shared" si="15"/>
        <v>8.8407</v>
      </c>
      <c r="P24" s="178">
        <f t="shared" si="15"/>
        <v>9.9449999999999985</v>
      </c>
      <c r="Q24" s="178">
        <f>P24+Q12</f>
        <v>11.448</v>
      </c>
      <c r="R24" s="178">
        <f>R12</f>
        <v>0.38969999999999949</v>
      </c>
      <c r="S24" s="178">
        <f t="shared" ref="S24:AC24" si="16">R24+S12</f>
        <v>1.3863779999999988</v>
      </c>
      <c r="T24" s="178">
        <f t="shared" si="16"/>
        <v>2.1343410000000009</v>
      </c>
      <c r="U24" s="178">
        <f t="shared" si="16"/>
        <v>2.5123409999999993</v>
      </c>
      <c r="V24" s="178">
        <f t="shared" si="16"/>
        <v>4.2929999999999993</v>
      </c>
      <c r="W24" s="178">
        <f t="shared" si="16"/>
        <v>4.6709999999999994</v>
      </c>
      <c r="X24" s="178">
        <f t="shared" si="16"/>
        <v>5.8590000000000018</v>
      </c>
      <c r="Y24" s="178">
        <f t="shared" si="16"/>
        <v>7.0739999999999981</v>
      </c>
      <c r="Z24" s="178">
        <f t="shared" si="16"/>
        <v>7.6539999999999981</v>
      </c>
      <c r="AA24" s="178">
        <f t="shared" si="16"/>
        <v>8.8599999999999977</v>
      </c>
      <c r="AB24" s="178">
        <f t="shared" si="16"/>
        <v>13.809999999999997</v>
      </c>
      <c r="AC24" s="178">
        <f t="shared" si="16"/>
        <v>13.809999999999997</v>
      </c>
      <c r="AD24" s="172"/>
      <c r="AE24" s="141">
        <v>17</v>
      </c>
    </row>
    <row r="25" spans="1:31">
      <c r="A25" s="182" t="s">
        <v>13</v>
      </c>
      <c r="B25" s="178">
        <f>HLOOKUP($B$7,$F$8:$AC$75,AE25,FALSE)</f>
        <v>9.8730000000000011</v>
      </c>
      <c r="E25" s="175" t="s">
        <v>111</v>
      </c>
      <c r="F25" s="179">
        <v>0</v>
      </c>
      <c r="G25" s="179">
        <v>0.9</v>
      </c>
      <c r="H25" s="179">
        <v>2.7</v>
      </c>
      <c r="I25" s="179">
        <v>3.6</v>
      </c>
      <c r="J25" s="179">
        <v>7.2</v>
      </c>
      <c r="K25" s="179">
        <v>6.3</v>
      </c>
      <c r="L25" s="179">
        <v>8.1</v>
      </c>
      <c r="M25" s="179">
        <v>8.1</v>
      </c>
      <c r="N25" s="179">
        <v>9.208340999999999</v>
      </c>
      <c r="O25" s="179">
        <v>9.5863409999999991</v>
      </c>
      <c r="P25" s="179">
        <v>10.351341</v>
      </c>
      <c r="Q25" s="179">
        <v>10.576341000000001</v>
      </c>
      <c r="R25" s="236">
        <v>8.7943410000000011</v>
      </c>
      <c r="S25" s="236">
        <v>8.77</v>
      </c>
      <c r="T25" s="236">
        <v>8.3178000000000019</v>
      </c>
      <c r="U25" s="236">
        <v>11.186999999999999</v>
      </c>
      <c r="V25" s="236">
        <v>11.727</v>
      </c>
      <c r="W25" s="236">
        <v>13.148999999999999</v>
      </c>
      <c r="X25" s="236">
        <v>11.0016</v>
      </c>
      <c r="Y25" s="236">
        <v>11.700000000000001</v>
      </c>
      <c r="Z25" s="236">
        <v>11.76</v>
      </c>
      <c r="AA25" s="236">
        <v>11.727</v>
      </c>
      <c r="AB25" s="236">
        <v>9.8730000000000011</v>
      </c>
      <c r="AC25" s="236"/>
      <c r="AD25" s="172"/>
      <c r="AE25" s="141">
        <v>18</v>
      </c>
    </row>
    <row r="26" spans="1:31">
      <c r="A26" s="194" t="s">
        <v>22</v>
      </c>
      <c r="B26" s="195">
        <f>HLOOKUP($B$7,$F$8:$AC$75,AE26,FALSE)</f>
        <v>23.683</v>
      </c>
      <c r="C26" s="187"/>
      <c r="D26" s="187"/>
      <c r="E26" s="196"/>
      <c r="F26" s="195">
        <f>F24+F25</f>
        <v>1.1700000000000002</v>
      </c>
      <c r="G26" s="195">
        <f>G24+G25</f>
        <v>2.9603699999999997</v>
      </c>
      <c r="H26" s="195">
        <f t="shared" ref="H26:Q26" si="17">H24+H25</f>
        <v>5.3306640000000032</v>
      </c>
      <c r="I26" s="195">
        <f>I24+I25</f>
        <v>6.7143509999999944</v>
      </c>
      <c r="J26" s="195">
        <f t="shared" si="17"/>
        <v>10.863</v>
      </c>
      <c r="K26" s="195">
        <f t="shared" si="17"/>
        <v>12.262499999999999</v>
      </c>
      <c r="L26" s="195">
        <f t="shared" si="17"/>
        <v>14.962499999999999</v>
      </c>
      <c r="M26" s="195">
        <f t="shared" si="17"/>
        <v>15.6546</v>
      </c>
      <c r="N26" s="195">
        <f t="shared" si="17"/>
        <v>17.140940999999998</v>
      </c>
      <c r="O26" s="195">
        <f t="shared" si="17"/>
        <v>18.427040999999999</v>
      </c>
      <c r="P26" s="195">
        <f t="shared" si="17"/>
        <v>20.296340999999998</v>
      </c>
      <c r="Q26" s="195">
        <f t="shared" si="17"/>
        <v>22.024341</v>
      </c>
      <c r="R26" s="195">
        <f>R24+R25</f>
        <v>9.1840410000000006</v>
      </c>
      <c r="S26" s="195">
        <f>S24+S25</f>
        <v>10.156377999999998</v>
      </c>
      <c r="T26" s="195">
        <f t="shared" ref="T26" si="18">T24+T25</f>
        <v>10.452141000000003</v>
      </c>
      <c r="U26" s="195">
        <f>U24+U25</f>
        <v>13.699340999999999</v>
      </c>
      <c r="V26" s="195">
        <f t="shared" ref="V26:AC26" si="19">V24+V25</f>
        <v>16.02</v>
      </c>
      <c r="W26" s="195">
        <f t="shared" si="19"/>
        <v>17.82</v>
      </c>
      <c r="X26" s="195">
        <f t="shared" si="19"/>
        <v>16.860600000000002</v>
      </c>
      <c r="Y26" s="195">
        <f t="shared" si="19"/>
        <v>18.774000000000001</v>
      </c>
      <c r="Z26" s="195">
        <f t="shared" si="19"/>
        <v>19.413999999999998</v>
      </c>
      <c r="AA26" s="195">
        <f t="shared" si="19"/>
        <v>20.586999999999996</v>
      </c>
      <c r="AB26" s="195">
        <f t="shared" si="19"/>
        <v>23.683</v>
      </c>
      <c r="AC26" s="195">
        <f t="shared" si="19"/>
        <v>13.809999999999997</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-30001.217399999987</v>
      </c>
      <c r="F28" s="197">
        <f>F13</f>
        <v>-4628.5110000000004</v>
      </c>
      <c r="G28" s="197">
        <f t="shared" ref="G28:Q28" si="20">F28+G13</f>
        <v>-5234.2200000000066</v>
      </c>
      <c r="H28" s="197">
        <f t="shared" si="20"/>
        <v>-7223.166000000002</v>
      </c>
      <c r="I28" s="197">
        <f t="shared" si="20"/>
        <v>-8408.8890000000065</v>
      </c>
      <c r="J28" s="197">
        <f t="shared" si="20"/>
        <v>-10439.172000000004</v>
      </c>
      <c r="K28" s="197">
        <f t="shared" si="20"/>
        <v>-18473.292000000183</v>
      </c>
      <c r="L28" s="197">
        <f t="shared" si="20"/>
        <v>-12833.874000000184</v>
      </c>
      <c r="M28" s="197">
        <f>L28+M13</f>
        <v>-20092.986000000074</v>
      </c>
      <c r="N28" s="197">
        <f t="shared" si="20"/>
        <v>-25236.174600000002</v>
      </c>
      <c r="O28" s="197">
        <f t="shared" si="20"/>
        <v>-20478.009599999998</v>
      </c>
      <c r="P28" s="197">
        <f t="shared" si="20"/>
        <v>-16136.517600000006</v>
      </c>
      <c r="Q28" s="197">
        <f t="shared" si="20"/>
        <v>-16321.512600000009</v>
      </c>
      <c r="R28" s="197">
        <f>R13</f>
        <v>-2446.2449999999917</v>
      </c>
      <c r="S28" s="197">
        <f t="shared" ref="S28:AC28" si="21">R28+S13</f>
        <v>-5247.7106399999902</v>
      </c>
      <c r="T28" s="197">
        <f t="shared" si="21"/>
        <v>-8917.5343499999944</v>
      </c>
      <c r="U28" s="197">
        <f t="shared" si="21"/>
        <v>-9120.8983499999886</v>
      </c>
      <c r="V28" s="197">
        <f t="shared" si="21"/>
        <v>-1960.7723999999871</v>
      </c>
      <c r="W28" s="197">
        <f t="shared" si="21"/>
        <v>-4242.0923999999904</v>
      </c>
      <c r="X28" s="197">
        <f t="shared" si="21"/>
        <v>-7017.3863999999921</v>
      </c>
      <c r="Y28" s="197">
        <f t="shared" si="21"/>
        <v>-19348.32239999999</v>
      </c>
      <c r="Z28" s="197">
        <f t="shared" si="21"/>
        <v>-21758.207399999992</v>
      </c>
      <c r="AA28" s="197">
        <f t="shared" si="21"/>
        <v>-26682.647399999994</v>
      </c>
      <c r="AB28" s="197">
        <f t="shared" si="21"/>
        <v>-30001.217399999987</v>
      </c>
      <c r="AC28" s="197">
        <f t="shared" si="21"/>
        <v>-30001.217399999987</v>
      </c>
      <c r="AD28" s="166"/>
      <c r="AE28" s="141">
        <v>21</v>
      </c>
    </row>
    <row r="29" spans="1:31">
      <c r="A29" s="182" t="s">
        <v>9</v>
      </c>
      <c r="B29" s="174">
        <f>HLOOKUP($B$7,$F$8:$AC$75,AE29,FALSE)</f>
        <v>0</v>
      </c>
      <c r="E29" s="175" t="s">
        <v>111</v>
      </c>
      <c r="F29" s="176">
        <v>0</v>
      </c>
      <c r="G29" s="176">
        <v>0</v>
      </c>
      <c r="H29" s="176">
        <v>0</v>
      </c>
      <c r="I29" s="176">
        <v>0</v>
      </c>
      <c r="J29" s="176">
        <v>0</v>
      </c>
      <c r="K29" s="176">
        <v>0</v>
      </c>
      <c r="L29" s="176">
        <v>0</v>
      </c>
      <c r="M29" s="176">
        <v>0</v>
      </c>
      <c r="N29" s="176">
        <v>0</v>
      </c>
      <c r="O29" s="176">
        <v>0</v>
      </c>
      <c r="P29" s="176">
        <v>0</v>
      </c>
      <c r="Q29" s="176">
        <v>0</v>
      </c>
      <c r="R29" s="235">
        <v>0</v>
      </c>
      <c r="S29" s="293">
        <v>0</v>
      </c>
      <c r="T29" s="235">
        <v>0</v>
      </c>
      <c r="U29" s="235">
        <v>0</v>
      </c>
      <c r="V29" s="235">
        <v>0</v>
      </c>
      <c r="W29" s="235">
        <v>0</v>
      </c>
      <c r="X29" s="235">
        <v>0</v>
      </c>
      <c r="Y29" s="235">
        <v>0</v>
      </c>
      <c r="Z29" s="235">
        <v>0</v>
      </c>
      <c r="AA29" s="235">
        <v>0</v>
      </c>
      <c r="AB29" s="235">
        <v>0</v>
      </c>
      <c r="AC29" s="235"/>
      <c r="AD29" s="166"/>
      <c r="AE29" s="141">
        <v>22</v>
      </c>
    </row>
    <row r="30" spans="1:31">
      <c r="A30" s="194" t="s">
        <v>38</v>
      </c>
      <c r="B30" s="186">
        <f>HLOOKUP($B$7,$F$8:$AC$75,AE30,FALSE)</f>
        <v>-30001.217399999987</v>
      </c>
      <c r="C30" s="187"/>
      <c r="D30" s="187"/>
      <c r="E30" s="187"/>
      <c r="F30" s="198">
        <f>F28+F29</f>
        <v>-4628.5110000000004</v>
      </c>
      <c r="G30" s="198">
        <f t="shared" ref="G30:P30" si="22">G28+G29</f>
        <v>-5234.2200000000066</v>
      </c>
      <c r="H30" s="198">
        <f t="shared" si="22"/>
        <v>-7223.166000000002</v>
      </c>
      <c r="I30" s="198">
        <f t="shared" si="22"/>
        <v>-8408.8890000000065</v>
      </c>
      <c r="J30" s="198">
        <f t="shared" si="22"/>
        <v>-10439.172000000004</v>
      </c>
      <c r="K30" s="198">
        <f t="shared" si="22"/>
        <v>-18473.292000000183</v>
      </c>
      <c r="L30" s="198">
        <f t="shared" si="22"/>
        <v>-12833.874000000184</v>
      </c>
      <c r="M30" s="198">
        <f t="shared" si="22"/>
        <v>-20092.986000000074</v>
      </c>
      <c r="N30" s="198">
        <f t="shared" si="22"/>
        <v>-25236.174600000002</v>
      </c>
      <c r="O30" s="198">
        <f t="shared" si="22"/>
        <v>-20478.009599999998</v>
      </c>
      <c r="P30" s="198">
        <f t="shared" si="22"/>
        <v>-16136.517600000006</v>
      </c>
      <c r="Q30" s="198">
        <f>Q28+Q29</f>
        <v>-16321.512600000009</v>
      </c>
      <c r="R30" s="198">
        <f>R28+R29</f>
        <v>-2446.2449999999917</v>
      </c>
      <c r="S30" s="198">
        <f t="shared" ref="S30:AB30" si="23">S28+S29</f>
        <v>-5247.7106399999902</v>
      </c>
      <c r="T30" s="198">
        <f t="shared" si="23"/>
        <v>-8917.5343499999944</v>
      </c>
      <c r="U30" s="198">
        <f t="shared" si="23"/>
        <v>-9120.8983499999886</v>
      </c>
      <c r="V30" s="198">
        <f t="shared" si="23"/>
        <v>-1960.7723999999871</v>
      </c>
      <c r="W30" s="198">
        <f t="shared" si="23"/>
        <v>-4242.0923999999904</v>
      </c>
      <c r="X30" s="198">
        <f t="shared" si="23"/>
        <v>-7017.3863999999921</v>
      </c>
      <c r="Y30" s="198">
        <f t="shared" si="23"/>
        <v>-19348.32239999999</v>
      </c>
      <c r="Z30" s="198">
        <f t="shared" si="23"/>
        <v>-21758.207399999992</v>
      </c>
      <c r="AA30" s="198">
        <f t="shared" si="23"/>
        <v>-26682.647399999994</v>
      </c>
      <c r="AB30" s="198">
        <f t="shared" si="23"/>
        <v>-30001.217399999987</v>
      </c>
      <c r="AC30" s="198">
        <f>AC28+AC29</f>
        <v>-30001.217399999987</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161600</v>
      </c>
      <c r="E32" s="175" t="s">
        <v>24</v>
      </c>
      <c r="F32" s="201">
        <v>42582</v>
      </c>
      <c r="G32" s="201">
        <v>79908</v>
      </c>
      <c r="H32" s="201">
        <v>61764</v>
      </c>
      <c r="I32" s="201">
        <v>57430</v>
      </c>
      <c r="J32" s="201">
        <v>82977</v>
      </c>
      <c r="K32" s="201">
        <v>107300</v>
      </c>
      <c r="L32" s="201">
        <v>76932</v>
      </c>
      <c r="M32" s="201">
        <v>75985</v>
      </c>
      <c r="N32" s="201">
        <v>61812.783037503948</v>
      </c>
      <c r="O32" s="201">
        <v>64444.216962496052</v>
      </c>
      <c r="P32" s="201">
        <v>66658</v>
      </c>
      <c r="Q32" s="201">
        <v>87176</v>
      </c>
      <c r="R32" s="237">
        <v>125273</v>
      </c>
      <c r="S32" s="294">
        <v>118509</v>
      </c>
      <c r="T32" s="237">
        <v>396782</v>
      </c>
      <c r="U32" s="237">
        <v>126784</v>
      </c>
      <c r="V32" s="237">
        <v>160849</v>
      </c>
      <c r="W32" s="237">
        <v>343451</v>
      </c>
      <c r="X32" s="237">
        <v>151040</v>
      </c>
      <c r="Y32" s="237">
        <v>190134</v>
      </c>
      <c r="Z32" s="237">
        <v>162078</v>
      </c>
      <c r="AA32" s="237">
        <v>151842</v>
      </c>
      <c r="AB32" s="237">
        <v>161600</v>
      </c>
      <c r="AC32" s="237"/>
      <c r="AD32" s="202">
        <f t="shared" ref="AD32:AD39" si="25">SUM(F32:AC32)</f>
        <v>2953311</v>
      </c>
      <c r="AE32" s="141">
        <v>25</v>
      </c>
    </row>
    <row r="33" spans="1:31">
      <c r="A33" s="199" t="s">
        <v>41</v>
      </c>
      <c r="B33" s="200">
        <f t="shared" si="24"/>
        <v>0</v>
      </c>
      <c r="E33" s="175" t="s">
        <v>24</v>
      </c>
      <c r="F33" s="201">
        <v>0</v>
      </c>
      <c r="G33" s="201">
        <v>0</v>
      </c>
      <c r="H33" s="201">
        <v>0</v>
      </c>
      <c r="I33" s="201">
        <v>0</v>
      </c>
      <c r="J33" s="201">
        <v>0</v>
      </c>
      <c r="K33" s="201">
        <v>0</v>
      </c>
      <c r="L33" s="201">
        <v>0</v>
      </c>
      <c r="M33" s="201">
        <v>0</v>
      </c>
      <c r="N33" s="201">
        <v>0</v>
      </c>
      <c r="O33" s="201">
        <v>0</v>
      </c>
      <c r="P33" s="201">
        <v>0</v>
      </c>
      <c r="Q33" s="201">
        <v>0</v>
      </c>
      <c r="R33" s="237">
        <v>0</v>
      </c>
      <c r="S33" s="294">
        <v>0</v>
      </c>
      <c r="T33" s="237"/>
      <c r="U33" s="237">
        <v>0</v>
      </c>
      <c r="V33" s="237">
        <v>0</v>
      </c>
      <c r="W33" s="237">
        <v>0</v>
      </c>
      <c r="X33" s="237">
        <v>0</v>
      </c>
      <c r="Y33" s="237">
        <v>0</v>
      </c>
      <c r="Z33" s="237">
        <v>0</v>
      </c>
      <c r="AA33" s="237"/>
      <c r="AB33" s="237">
        <v>0</v>
      </c>
      <c r="AC33" s="237"/>
      <c r="AD33" s="202">
        <f t="shared" si="25"/>
        <v>0</v>
      </c>
      <c r="AE33" s="141">
        <v>26</v>
      </c>
    </row>
    <row r="34" spans="1:31">
      <c r="A34" s="199" t="s">
        <v>42</v>
      </c>
      <c r="B34" s="200">
        <f t="shared" si="24"/>
        <v>38411.870000000112</v>
      </c>
      <c r="E34" s="175" t="s">
        <v>24</v>
      </c>
      <c r="F34" s="201">
        <v>0</v>
      </c>
      <c r="G34" s="201">
        <v>17579</v>
      </c>
      <c r="H34" s="201">
        <v>51618.83</v>
      </c>
      <c r="I34" s="201">
        <v>34979.17</v>
      </c>
      <c r="J34" s="201">
        <v>176118</v>
      </c>
      <c r="K34" s="201">
        <v>61802</v>
      </c>
      <c r="L34" s="201">
        <v>152950.46999999997</v>
      </c>
      <c r="M34" s="201">
        <v>24521.320000000065</v>
      </c>
      <c r="N34" s="201">
        <v>90083.010000000009</v>
      </c>
      <c r="O34" s="201">
        <v>118717.35999999999</v>
      </c>
      <c r="P34" s="201">
        <v>92684.249999999884</v>
      </c>
      <c r="Q34" s="201">
        <v>16470.340000000084</v>
      </c>
      <c r="R34" s="237">
        <v>-178856.74</v>
      </c>
      <c r="S34" s="294">
        <v>80641.530000000028</v>
      </c>
      <c r="T34" s="237">
        <v>29948.369999999879</v>
      </c>
      <c r="U34" s="237">
        <v>255148.24000000011</v>
      </c>
      <c r="V34" s="237">
        <v>188188.36</v>
      </c>
      <c r="W34" s="237">
        <v>332221.90999999992</v>
      </c>
      <c r="X34" s="237">
        <v>190023.34000000008</v>
      </c>
      <c r="Y34" s="237">
        <v>220011.80999999982</v>
      </c>
      <c r="Z34" s="237">
        <v>180839.60000000009</v>
      </c>
      <c r="AA34" s="237">
        <v>193817.5</v>
      </c>
      <c r="AB34" s="237">
        <v>38411.870000000112</v>
      </c>
      <c r="AC34" s="237"/>
      <c r="AD34" s="202">
        <f t="shared" si="25"/>
        <v>2367919.54</v>
      </c>
      <c r="AE34" s="141">
        <v>27</v>
      </c>
    </row>
    <row r="35" spans="1:31">
      <c r="A35" s="199" t="s">
        <v>43</v>
      </c>
      <c r="B35" s="200">
        <f t="shared" si="24"/>
        <v>0</v>
      </c>
      <c r="E35" s="175" t="s">
        <v>24</v>
      </c>
      <c r="F35" s="201">
        <v>0</v>
      </c>
      <c r="G35" s="201">
        <v>0</v>
      </c>
      <c r="H35" s="201">
        <v>0</v>
      </c>
      <c r="I35" s="201">
        <v>577</v>
      </c>
      <c r="J35" s="201">
        <v>0</v>
      </c>
      <c r="K35" s="201">
        <v>0</v>
      </c>
      <c r="L35" s="201">
        <v>-0.10000000000002274</v>
      </c>
      <c r="M35" s="201">
        <v>0</v>
      </c>
      <c r="N35" s="201">
        <v>0</v>
      </c>
      <c r="O35" s="201">
        <v>0</v>
      </c>
      <c r="P35" s="201">
        <v>0</v>
      </c>
      <c r="Q35" s="201">
        <v>0</v>
      </c>
      <c r="R35" s="237">
        <v>0</v>
      </c>
      <c r="S35" s="294">
        <v>0</v>
      </c>
      <c r="T35" s="237">
        <v>0</v>
      </c>
      <c r="U35" s="237">
        <v>0</v>
      </c>
      <c r="V35" s="237">
        <v>0</v>
      </c>
      <c r="W35" s="237">
        <v>0</v>
      </c>
      <c r="X35" s="237">
        <v>0</v>
      </c>
      <c r="Y35" s="237">
        <v>0</v>
      </c>
      <c r="Z35" s="237">
        <v>0</v>
      </c>
      <c r="AA35" s="237">
        <v>0</v>
      </c>
      <c r="AB35" s="237">
        <v>0</v>
      </c>
      <c r="AC35" s="237"/>
      <c r="AD35" s="202">
        <f t="shared" si="25"/>
        <v>576.9</v>
      </c>
      <c r="AE35" s="141">
        <v>28</v>
      </c>
    </row>
    <row r="36" spans="1:31">
      <c r="A36" s="199" t="s">
        <v>44</v>
      </c>
      <c r="B36" s="200">
        <f t="shared" si="24"/>
        <v>2731895.4700000007</v>
      </c>
      <c r="E36" s="175" t="s">
        <v>24</v>
      </c>
      <c r="F36" s="201">
        <v>0</v>
      </c>
      <c r="G36" s="201">
        <v>615274</v>
      </c>
      <c r="H36" s="201">
        <v>375441.49</v>
      </c>
      <c r="I36" s="201">
        <v>449699.51</v>
      </c>
      <c r="J36" s="201">
        <v>323127</v>
      </c>
      <c r="K36" s="201">
        <v>476025</v>
      </c>
      <c r="L36" s="201">
        <v>393911.27</v>
      </c>
      <c r="M36" s="201">
        <v>728996.87999999989</v>
      </c>
      <c r="N36" s="201">
        <v>331423.93000000017</v>
      </c>
      <c r="O36" s="201">
        <v>991807.16000000015</v>
      </c>
      <c r="P36" s="201">
        <v>735076.1099999994</v>
      </c>
      <c r="Q36" s="201">
        <v>304659.5700000003</v>
      </c>
      <c r="R36" s="237">
        <v>806081.83000000007</v>
      </c>
      <c r="S36" s="294">
        <v>589136.24000000022</v>
      </c>
      <c r="T36" s="237">
        <v>658288.34999999963</v>
      </c>
      <c r="U36" s="237">
        <v>326129.8900000006</v>
      </c>
      <c r="V36" s="237">
        <v>662001.73000000045</v>
      </c>
      <c r="W36" s="237">
        <v>360141.53999999911</v>
      </c>
      <c r="X36" s="237">
        <v>1491749.7599999998</v>
      </c>
      <c r="Y36" s="237">
        <v>1011909.5999999996</v>
      </c>
      <c r="Z36" s="237">
        <v>619051.91999999993</v>
      </c>
      <c r="AA36" s="237">
        <v>1422598.2400000002</v>
      </c>
      <c r="AB36" s="237">
        <v>2731895.4700000007</v>
      </c>
      <c r="AC36" s="237"/>
      <c r="AD36" s="202">
        <f t="shared" si="25"/>
        <v>16404426.49</v>
      </c>
      <c r="AE36" s="141">
        <v>29</v>
      </c>
    </row>
    <row r="37" spans="1:31">
      <c r="A37" s="199" t="s">
        <v>45</v>
      </c>
      <c r="B37" s="200">
        <f t="shared" si="24"/>
        <v>135743.58000000007</v>
      </c>
      <c r="E37" s="175" t="s">
        <v>24</v>
      </c>
      <c r="F37" s="201">
        <v>0</v>
      </c>
      <c r="G37" s="201">
        <v>0</v>
      </c>
      <c r="H37" s="201">
        <v>46423.48</v>
      </c>
      <c r="I37" s="201">
        <v>26604.519999999997</v>
      </c>
      <c r="J37" s="201">
        <v>44109</v>
      </c>
      <c r="K37" s="201">
        <v>49324</v>
      </c>
      <c r="L37" s="201">
        <v>83994.09</v>
      </c>
      <c r="M37" s="201">
        <v>133423.42000000001</v>
      </c>
      <c r="N37" s="201">
        <v>294351.03000000003</v>
      </c>
      <c r="O37" s="201">
        <v>221337.38</v>
      </c>
      <c r="P37" s="201">
        <v>146453.78999999992</v>
      </c>
      <c r="Q37" s="201">
        <v>103156.77000000002</v>
      </c>
      <c r="R37" s="237">
        <v>403524.14999999991</v>
      </c>
      <c r="S37" s="294">
        <v>129999.49000000022</v>
      </c>
      <c r="T37" s="237">
        <v>157415.22999999998</v>
      </c>
      <c r="U37" s="237">
        <v>230825.90999999992</v>
      </c>
      <c r="V37" s="237">
        <v>446087.67000000016</v>
      </c>
      <c r="W37" s="237">
        <v>626514.27</v>
      </c>
      <c r="X37" s="237">
        <v>398741.15999999968</v>
      </c>
      <c r="Y37" s="237">
        <v>423718.02</v>
      </c>
      <c r="Z37" s="237">
        <v>387549.73000000045</v>
      </c>
      <c r="AA37" s="237">
        <v>507776.20999999996</v>
      </c>
      <c r="AB37" s="237">
        <v>135743.58000000007</v>
      </c>
      <c r="AC37" s="237"/>
      <c r="AD37" s="202">
        <f t="shared" si="25"/>
        <v>4997072.9000000004</v>
      </c>
      <c r="AE37" s="141">
        <v>30</v>
      </c>
    </row>
    <row r="38" spans="1:31">
      <c r="A38" s="199" t="s">
        <v>46</v>
      </c>
      <c r="B38" s="200">
        <f t="shared" si="24"/>
        <v>57</v>
      </c>
      <c r="E38" s="175" t="s">
        <v>24</v>
      </c>
      <c r="F38" s="201">
        <v>0</v>
      </c>
      <c r="G38" s="201">
        <v>0</v>
      </c>
      <c r="H38" s="201">
        <v>0</v>
      </c>
      <c r="I38" s="201">
        <v>0</v>
      </c>
      <c r="J38" s="201">
        <v>44</v>
      </c>
      <c r="K38" s="201">
        <v>293</v>
      </c>
      <c r="L38" s="201">
        <v>1086</v>
      </c>
      <c r="M38" s="201">
        <v>459</v>
      </c>
      <c r="N38" s="201">
        <v>-1094</v>
      </c>
      <c r="O38" s="201">
        <v>133</v>
      </c>
      <c r="P38" s="201">
        <v>138.0799999999997</v>
      </c>
      <c r="Q38" s="201">
        <v>236.9200000000003</v>
      </c>
      <c r="R38" s="237">
        <v>52</v>
      </c>
      <c r="S38" s="294">
        <v>46</v>
      </c>
      <c r="T38" s="237">
        <v>95</v>
      </c>
      <c r="U38" s="237">
        <v>46</v>
      </c>
      <c r="V38" s="237">
        <v>58</v>
      </c>
      <c r="W38" s="237">
        <v>75</v>
      </c>
      <c r="X38" s="237">
        <v>47</v>
      </c>
      <c r="Y38" s="237">
        <v>67</v>
      </c>
      <c r="Z38" s="237">
        <v>58</v>
      </c>
      <c r="AA38" s="237">
        <v>54</v>
      </c>
      <c r="AB38" s="237">
        <v>57</v>
      </c>
      <c r="AC38" s="237"/>
      <c r="AD38" s="202">
        <f t="shared" si="25"/>
        <v>1951</v>
      </c>
      <c r="AE38" s="141">
        <v>31</v>
      </c>
    </row>
    <row r="39" spans="1:31">
      <c r="A39" s="199" t="s">
        <v>83</v>
      </c>
      <c r="B39" s="200">
        <f t="shared" si="24"/>
        <v>75088</v>
      </c>
      <c r="E39" s="175" t="s">
        <v>24</v>
      </c>
      <c r="F39" s="201">
        <v>724</v>
      </c>
      <c r="G39" s="201">
        <v>12117</v>
      </c>
      <c r="H39" s="201">
        <v>40959</v>
      </c>
      <c r="I39" s="201">
        <v>-3025</v>
      </c>
      <c r="J39" s="201">
        <v>17099</v>
      </c>
      <c r="K39" s="201">
        <v>15159</v>
      </c>
      <c r="L39" s="201">
        <v>4842</v>
      </c>
      <c r="M39" s="201">
        <v>14111</v>
      </c>
      <c r="N39" s="201">
        <v>48867</v>
      </c>
      <c r="O39" s="201">
        <v>22574</v>
      </c>
      <c r="P39" s="201">
        <v>15001</v>
      </c>
      <c r="Q39" s="201">
        <v>45608</v>
      </c>
      <c r="R39" s="237">
        <v>23243</v>
      </c>
      <c r="S39" s="294">
        <v>17418</v>
      </c>
      <c r="T39" s="237">
        <v>50454</v>
      </c>
      <c r="U39" s="237">
        <v>12543</v>
      </c>
      <c r="V39" s="237">
        <v>32942</v>
      </c>
      <c r="W39" s="237">
        <v>67978</v>
      </c>
      <c r="X39" s="237">
        <v>50128</v>
      </c>
      <c r="Y39" s="237">
        <v>51020</v>
      </c>
      <c r="Z39" s="237">
        <v>48736</v>
      </c>
      <c r="AA39" s="237">
        <v>58154</v>
      </c>
      <c r="AB39" s="237">
        <v>75088</v>
      </c>
      <c r="AC39" s="237"/>
      <c r="AD39" s="202">
        <f t="shared" si="25"/>
        <v>721740</v>
      </c>
      <c r="AE39" s="141">
        <v>32</v>
      </c>
    </row>
    <row r="40" spans="1:31">
      <c r="A40" s="194" t="s">
        <v>47</v>
      </c>
      <c r="B40" s="203">
        <f t="shared" si="24"/>
        <v>3142795.9200000009</v>
      </c>
      <c r="C40" s="187"/>
      <c r="D40" s="187"/>
      <c r="E40" s="187"/>
      <c r="F40" s="204">
        <f>SUM(F32:F39)</f>
        <v>43306</v>
      </c>
      <c r="G40" s="204">
        <f>SUM(G32:G39)</f>
        <v>724878</v>
      </c>
      <c r="H40" s="204">
        <f t="shared" ref="H40:Q40" si="26">SUM(H32:H39)</f>
        <v>576206.80000000005</v>
      </c>
      <c r="I40" s="204">
        <f t="shared" si="26"/>
        <v>566265.20000000007</v>
      </c>
      <c r="J40" s="204">
        <f t="shared" si="26"/>
        <v>643474</v>
      </c>
      <c r="K40" s="204">
        <f t="shared" si="26"/>
        <v>709903</v>
      </c>
      <c r="L40" s="204">
        <f t="shared" si="26"/>
        <v>713715.73</v>
      </c>
      <c r="M40" s="204">
        <f t="shared" si="26"/>
        <v>977496.62</v>
      </c>
      <c r="N40" s="204">
        <f t="shared" si="26"/>
        <v>825443.75303750415</v>
      </c>
      <c r="O40" s="204">
        <f t="shared" si="26"/>
        <v>1419013.1169624962</v>
      </c>
      <c r="P40" s="204">
        <f t="shared" si="26"/>
        <v>1056011.2299999991</v>
      </c>
      <c r="Q40" s="204">
        <f t="shared" si="26"/>
        <v>557307.60000000033</v>
      </c>
      <c r="R40" s="204">
        <f>SUM(R32:R39)</f>
        <v>1179317.24</v>
      </c>
      <c r="S40" s="204">
        <f>SUM(S32:S39)</f>
        <v>935750.26000000047</v>
      </c>
      <c r="T40" s="204">
        <f t="shared" ref="T40:AC40" si="27">SUM(T32:T39)</f>
        <v>1292982.9499999995</v>
      </c>
      <c r="U40" s="204">
        <f t="shared" si="27"/>
        <v>951477.04000000062</v>
      </c>
      <c r="V40" s="204">
        <f t="shared" si="27"/>
        <v>1490126.7600000007</v>
      </c>
      <c r="W40" s="204">
        <f t="shared" si="27"/>
        <v>1730381.719999999</v>
      </c>
      <c r="X40" s="204">
        <f t="shared" si="27"/>
        <v>2281729.2599999998</v>
      </c>
      <c r="Y40" s="204">
        <f t="shared" si="27"/>
        <v>1896860.4299999995</v>
      </c>
      <c r="Z40" s="204">
        <f t="shared" si="27"/>
        <v>1398313.2500000005</v>
      </c>
      <c r="AA40" s="204">
        <f t="shared" si="27"/>
        <v>2334241.9500000002</v>
      </c>
      <c r="AB40" s="204">
        <f t="shared" si="27"/>
        <v>3142795.9200000009</v>
      </c>
      <c r="AC40" s="204">
        <f t="shared" si="27"/>
        <v>0</v>
      </c>
      <c r="AD40" s="205">
        <f>SUM(F40:AC40)</f>
        <v>27446997.830000002</v>
      </c>
      <c r="AE40" s="141">
        <v>33</v>
      </c>
    </row>
    <row r="41" spans="1:31">
      <c r="A41" s="167" t="s">
        <v>84</v>
      </c>
      <c r="B41" s="168"/>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2"/>
      <c r="AE41" s="141">
        <v>34</v>
      </c>
    </row>
    <row r="42" spans="1:31">
      <c r="A42" s="199" t="s">
        <v>88</v>
      </c>
      <c r="B42" s="206">
        <f t="shared" ref="B42:B49" si="28">HLOOKUP($B$7,$F$8:$AC$75,AE42,FALSE)</f>
        <v>0</v>
      </c>
      <c r="E42" s="175" t="s">
        <v>111</v>
      </c>
      <c r="F42" s="201">
        <v>0</v>
      </c>
      <c r="G42" s="201">
        <v>0</v>
      </c>
      <c r="H42" s="201">
        <v>0</v>
      </c>
      <c r="I42" s="201">
        <v>0</v>
      </c>
      <c r="J42" s="201">
        <v>0</v>
      </c>
      <c r="K42" s="201">
        <v>0</v>
      </c>
      <c r="L42" s="201">
        <v>0</v>
      </c>
      <c r="M42" s="201">
        <v>0</v>
      </c>
      <c r="N42" s="201">
        <v>0</v>
      </c>
      <c r="O42" s="201">
        <v>0</v>
      </c>
      <c r="P42" s="201">
        <v>0</v>
      </c>
      <c r="Q42" s="201">
        <v>0</v>
      </c>
      <c r="R42" s="237">
        <v>0</v>
      </c>
      <c r="S42" s="237">
        <v>0</v>
      </c>
      <c r="T42" s="237">
        <v>0</v>
      </c>
      <c r="U42" s="237">
        <v>0</v>
      </c>
      <c r="V42" s="237">
        <v>0</v>
      </c>
      <c r="W42" s="237"/>
      <c r="X42" s="237"/>
      <c r="Y42" s="237"/>
      <c r="Z42" s="237"/>
      <c r="AA42" s="237"/>
      <c r="AB42" s="237"/>
      <c r="AC42" s="237"/>
      <c r="AD42" s="172"/>
      <c r="AE42" s="141">
        <v>35</v>
      </c>
    </row>
    <row r="43" spans="1:31">
      <c r="A43" s="199" t="s">
        <v>89</v>
      </c>
      <c r="B43" s="206">
        <f t="shared" si="28"/>
        <v>0</v>
      </c>
      <c r="E43" s="175" t="s">
        <v>111</v>
      </c>
      <c r="F43" s="201">
        <v>0</v>
      </c>
      <c r="G43" s="201">
        <v>0</v>
      </c>
      <c r="H43" s="201">
        <v>0</v>
      </c>
      <c r="I43" s="201">
        <v>0</v>
      </c>
      <c r="J43" s="201">
        <v>0</v>
      </c>
      <c r="K43" s="201">
        <v>0</v>
      </c>
      <c r="L43" s="201">
        <v>0</v>
      </c>
      <c r="M43" s="201">
        <v>0</v>
      </c>
      <c r="N43" s="201">
        <v>0</v>
      </c>
      <c r="O43" s="201">
        <v>0</v>
      </c>
      <c r="P43" s="201">
        <v>0</v>
      </c>
      <c r="Q43" s="201">
        <v>0</v>
      </c>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01">
        <v>0</v>
      </c>
      <c r="G44" s="201">
        <v>0</v>
      </c>
      <c r="H44" s="201">
        <v>0</v>
      </c>
      <c r="I44" s="201">
        <v>0</v>
      </c>
      <c r="J44" s="201">
        <v>0</v>
      </c>
      <c r="K44" s="201">
        <v>0</v>
      </c>
      <c r="L44" s="201">
        <v>0</v>
      </c>
      <c r="M44" s="201">
        <v>0</v>
      </c>
      <c r="N44" s="201">
        <v>0</v>
      </c>
      <c r="O44" s="201">
        <v>0</v>
      </c>
      <c r="P44" s="201">
        <v>0</v>
      </c>
      <c r="Q44" s="201">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8"/>
        <v>0</v>
      </c>
      <c r="E45" s="175" t="s">
        <v>111</v>
      </c>
      <c r="F45" s="201">
        <v>0</v>
      </c>
      <c r="G45" s="201">
        <v>0</v>
      </c>
      <c r="H45" s="201">
        <v>0</v>
      </c>
      <c r="I45" s="201">
        <v>0</v>
      </c>
      <c r="J45" s="201">
        <v>0</v>
      </c>
      <c r="K45" s="201">
        <v>0</v>
      </c>
      <c r="L45" s="201">
        <v>0</v>
      </c>
      <c r="M45" s="201">
        <v>0</v>
      </c>
      <c r="N45" s="201">
        <v>0</v>
      </c>
      <c r="O45" s="201">
        <v>0</v>
      </c>
      <c r="P45" s="201">
        <v>0</v>
      </c>
      <c r="Q45" s="201">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8"/>
        <v>19168710.940000001</v>
      </c>
      <c r="E46" s="175" t="s">
        <v>111</v>
      </c>
      <c r="F46" s="201">
        <v>31668.959999999999</v>
      </c>
      <c r="G46" s="201">
        <v>547251.5</v>
      </c>
      <c r="H46" s="201">
        <v>1188467.43</v>
      </c>
      <c r="I46" s="201">
        <v>2906762.37</v>
      </c>
      <c r="J46" s="201">
        <v>4412990.49</v>
      </c>
      <c r="K46" s="201">
        <v>6070099.9699999997</v>
      </c>
      <c r="L46" s="201">
        <v>8813013.9600000009</v>
      </c>
      <c r="M46" s="201">
        <v>8853336.629999999</v>
      </c>
      <c r="N46" s="201">
        <v>9131130.0999999996</v>
      </c>
      <c r="O46" s="201">
        <v>9145481</v>
      </c>
      <c r="P46" s="201">
        <v>10266421.369999999</v>
      </c>
      <c r="Q46" s="201">
        <v>12385132.309999999</v>
      </c>
      <c r="R46" s="237">
        <v>11742789.780000001</v>
      </c>
      <c r="S46" s="237">
        <v>12963625.43</v>
      </c>
      <c r="T46" s="237">
        <v>13811517.899999999</v>
      </c>
      <c r="U46" s="237">
        <v>16843204.009999998</v>
      </c>
      <c r="V46" s="237">
        <v>16291152.580000002</v>
      </c>
      <c r="W46" s="237">
        <v>17344681.619999997</v>
      </c>
      <c r="X46" s="237">
        <v>17885749.890000001</v>
      </c>
      <c r="Y46" s="237">
        <v>19213518.300000001</v>
      </c>
      <c r="Z46" s="237">
        <v>19658473.240000002</v>
      </c>
      <c r="AA46" s="237">
        <v>20513779.109999999</v>
      </c>
      <c r="AB46" s="237">
        <v>19168710.940000001</v>
      </c>
      <c r="AC46" s="237"/>
      <c r="AD46" s="172"/>
      <c r="AE46" s="141">
        <v>39</v>
      </c>
    </row>
    <row r="47" spans="1:31">
      <c r="A47" s="199" t="s">
        <v>93</v>
      </c>
      <c r="B47" s="206">
        <f t="shared" si="28"/>
        <v>0</v>
      </c>
      <c r="E47" s="175" t="s">
        <v>111</v>
      </c>
      <c r="F47" s="201">
        <v>0</v>
      </c>
      <c r="G47" s="201">
        <v>0</v>
      </c>
      <c r="H47" s="201">
        <v>0</v>
      </c>
      <c r="I47" s="201">
        <v>0</v>
      </c>
      <c r="J47" s="201">
        <v>0</v>
      </c>
      <c r="K47" s="201">
        <v>0</v>
      </c>
      <c r="L47" s="201">
        <v>0</v>
      </c>
      <c r="M47" s="201">
        <v>0</v>
      </c>
      <c r="N47" s="201">
        <v>0</v>
      </c>
      <c r="O47" s="201">
        <v>0</v>
      </c>
      <c r="P47" s="201">
        <v>0</v>
      </c>
      <c r="Q47" s="201">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8"/>
        <v>0</v>
      </c>
      <c r="E48" s="175" t="s">
        <v>111</v>
      </c>
      <c r="F48" s="201">
        <v>0</v>
      </c>
      <c r="G48" s="201">
        <v>0</v>
      </c>
      <c r="H48" s="201">
        <v>0</v>
      </c>
      <c r="I48" s="201">
        <v>0</v>
      </c>
      <c r="J48" s="201">
        <v>0</v>
      </c>
      <c r="K48" s="201">
        <v>0</v>
      </c>
      <c r="L48" s="201">
        <v>0</v>
      </c>
      <c r="M48" s="201">
        <v>0</v>
      </c>
      <c r="N48" s="201">
        <v>0</v>
      </c>
      <c r="O48" s="201">
        <v>0</v>
      </c>
      <c r="P48" s="201">
        <v>0</v>
      </c>
      <c r="Q48" s="201">
        <v>0</v>
      </c>
      <c r="R48" s="237">
        <v>0</v>
      </c>
      <c r="S48" s="237">
        <v>0</v>
      </c>
      <c r="T48" s="237">
        <v>0</v>
      </c>
      <c r="U48" s="237">
        <v>0</v>
      </c>
      <c r="V48" s="237">
        <v>0</v>
      </c>
      <c r="W48" s="237"/>
      <c r="X48" s="237"/>
      <c r="Y48" s="237"/>
      <c r="Z48" s="237"/>
      <c r="AA48" s="237"/>
      <c r="AB48" s="237"/>
      <c r="AC48" s="237"/>
      <c r="AD48" s="172"/>
      <c r="AE48" s="141">
        <v>41</v>
      </c>
    </row>
    <row r="49" spans="1:31">
      <c r="A49" s="199" t="s">
        <v>95</v>
      </c>
      <c r="B49" s="206">
        <f t="shared" si="28"/>
        <v>0</v>
      </c>
      <c r="E49" s="175" t="s">
        <v>111</v>
      </c>
      <c r="F49" s="201">
        <v>0</v>
      </c>
      <c r="G49" s="201">
        <v>0</v>
      </c>
      <c r="H49" s="201">
        <v>0</v>
      </c>
      <c r="I49" s="201">
        <v>0</v>
      </c>
      <c r="J49" s="201">
        <v>0</v>
      </c>
      <c r="K49" s="201">
        <v>0</v>
      </c>
      <c r="L49" s="201">
        <v>0</v>
      </c>
      <c r="M49" s="201">
        <v>0</v>
      </c>
      <c r="N49" s="201">
        <v>0</v>
      </c>
      <c r="O49" s="201">
        <v>0</v>
      </c>
      <c r="P49" s="201">
        <v>0</v>
      </c>
      <c r="Q49" s="201">
        <v>0</v>
      </c>
      <c r="R49" s="237">
        <v>0</v>
      </c>
      <c r="S49" s="237">
        <v>0</v>
      </c>
      <c r="T49" s="237">
        <v>0</v>
      </c>
      <c r="U49" s="237">
        <v>0</v>
      </c>
      <c r="V49" s="237">
        <v>0</v>
      </c>
      <c r="W49" s="237"/>
      <c r="X49" s="237"/>
      <c r="Y49" s="237"/>
      <c r="Z49" s="237"/>
      <c r="AA49" s="237"/>
      <c r="AB49" s="237"/>
      <c r="AC49" s="237"/>
      <c r="AD49" s="172"/>
      <c r="AE49" s="141">
        <v>42</v>
      </c>
    </row>
    <row r="50" spans="1:31">
      <c r="A50" s="167" t="s">
        <v>50</v>
      </c>
      <c r="B50" s="168"/>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2"/>
      <c r="AE50" s="141">
        <v>43</v>
      </c>
    </row>
    <row r="51" spans="1:31">
      <c r="A51" s="136" t="s">
        <v>59</v>
      </c>
      <c r="B51" s="207">
        <f>HLOOKUP($B$7,$F$8:$AC$75,AE51,FALSE)</f>
        <v>39017176</v>
      </c>
      <c r="F51" s="208">
        <f>$F$4</f>
        <v>28133948</v>
      </c>
      <c r="G51" s="208">
        <f t="shared" ref="G51:Q51" si="29">$F$4</f>
        <v>28133948</v>
      </c>
      <c r="H51" s="208">
        <f t="shared" si="29"/>
        <v>28133948</v>
      </c>
      <c r="I51" s="208">
        <f t="shared" si="29"/>
        <v>28133948</v>
      </c>
      <c r="J51" s="208">
        <f t="shared" si="29"/>
        <v>28133948</v>
      </c>
      <c r="K51" s="208">
        <f t="shared" si="29"/>
        <v>28133948</v>
      </c>
      <c r="L51" s="208">
        <f t="shared" si="29"/>
        <v>28133948</v>
      </c>
      <c r="M51" s="208">
        <f t="shared" si="29"/>
        <v>28133948</v>
      </c>
      <c r="N51" s="208">
        <f t="shared" si="29"/>
        <v>28133948</v>
      </c>
      <c r="O51" s="208">
        <f t="shared" si="29"/>
        <v>28133948</v>
      </c>
      <c r="P51" s="208">
        <f t="shared" si="29"/>
        <v>28133948</v>
      </c>
      <c r="Q51" s="208">
        <f t="shared" si="29"/>
        <v>28133948</v>
      </c>
      <c r="R51" s="208">
        <f>$G$4</f>
        <v>39017176</v>
      </c>
      <c r="S51" s="208">
        <f t="shared" ref="S51:AC51" si="30">$G$4</f>
        <v>39017176</v>
      </c>
      <c r="T51" s="208">
        <f t="shared" si="30"/>
        <v>39017176</v>
      </c>
      <c r="U51" s="208">
        <f t="shared" si="30"/>
        <v>39017176</v>
      </c>
      <c r="V51" s="208">
        <f t="shared" si="30"/>
        <v>39017176</v>
      </c>
      <c r="W51" s="208">
        <f t="shared" si="30"/>
        <v>39017176</v>
      </c>
      <c r="X51" s="208">
        <f t="shared" si="30"/>
        <v>39017176</v>
      </c>
      <c r="Y51" s="208">
        <f t="shared" si="30"/>
        <v>39017176</v>
      </c>
      <c r="Z51" s="208">
        <f t="shared" si="30"/>
        <v>39017176</v>
      </c>
      <c r="AA51" s="208">
        <f t="shared" si="30"/>
        <v>39017176</v>
      </c>
      <c r="AB51" s="208">
        <f t="shared" si="30"/>
        <v>39017176</v>
      </c>
      <c r="AC51" s="208">
        <f t="shared" si="30"/>
        <v>39017176</v>
      </c>
      <c r="AD51" s="209"/>
      <c r="AE51" s="141">
        <v>44</v>
      </c>
    </row>
    <row r="52" spans="1:31">
      <c r="A52" s="136" t="s">
        <v>60</v>
      </c>
      <c r="B52" s="207">
        <f>HLOOKUP($B$7,$F$8:$AC$75,AE52,FALSE)</f>
        <v>35765744.666666664</v>
      </c>
      <c r="F52" s="210">
        <f t="shared" ref="F52:AC52" si="31">F51*(F9/12)</f>
        <v>2344495.6666666665</v>
      </c>
      <c r="G52" s="210">
        <f t="shared" si="31"/>
        <v>4688991.333333333</v>
      </c>
      <c r="H52" s="210">
        <f t="shared" si="31"/>
        <v>7033487</v>
      </c>
      <c r="I52" s="210">
        <f t="shared" si="31"/>
        <v>9377982.666666666</v>
      </c>
      <c r="J52" s="210">
        <f t="shared" si="31"/>
        <v>11722478.333333334</v>
      </c>
      <c r="K52" s="210">
        <f t="shared" si="31"/>
        <v>14066974</v>
      </c>
      <c r="L52" s="210">
        <f t="shared" si="31"/>
        <v>16411469.666666668</v>
      </c>
      <c r="M52" s="210">
        <f t="shared" si="31"/>
        <v>18755965.333333332</v>
      </c>
      <c r="N52" s="210">
        <f t="shared" si="31"/>
        <v>21100461</v>
      </c>
      <c r="O52" s="210">
        <f t="shared" si="31"/>
        <v>23444956.666666668</v>
      </c>
      <c r="P52" s="210">
        <f t="shared" si="31"/>
        <v>25789452.333333332</v>
      </c>
      <c r="Q52" s="210">
        <f t="shared" si="31"/>
        <v>28133948</v>
      </c>
      <c r="R52" s="210">
        <f t="shared" si="31"/>
        <v>3251431.333333333</v>
      </c>
      <c r="S52" s="210">
        <f t="shared" si="31"/>
        <v>6502862.666666666</v>
      </c>
      <c r="T52" s="210">
        <f t="shared" si="31"/>
        <v>9754294</v>
      </c>
      <c r="U52" s="210">
        <f t="shared" si="31"/>
        <v>13005725.333333332</v>
      </c>
      <c r="V52" s="210">
        <f t="shared" si="31"/>
        <v>16257156.666666668</v>
      </c>
      <c r="W52" s="210">
        <f t="shared" si="31"/>
        <v>19508588</v>
      </c>
      <c r="X52" s="210">
        <f t="shared" si="31"/>
        <v>22760019.333333336</v>
      </c>
      <c r="Y52" s="210">
        <f t="shared" si="31"/>
        <v>26011450.666666664</v>
      </c>
      <c r="Z52" s="210">
        <f t="shared" si="31"/>
        <v>29262882</v>
      </c>
      <c r="AA52" s="210">
        <f t="shared" si="31"/>
        <v>32514313.333333336</v>
      </c>
      <c r="AB52" s="210">
        <f t="shared" si="31"/>
        <v>35765744.666666664</v>
      </c>
      <c r="AC52" s="210">
        <f t="shared" si="31"/>
        <v>39017176</v>
      </c>
      <c r="AD52" s="166"/>
      <c r="AE52" s="141">
        <v>45</v>
      </c>
    </row>
    <row r="53" spans="1:31">
      <c r="A53" s="182" t="s">
        <v>55</v>
      </c>
      <c r="B53" s="206">
        <f>HLOOKUP($B$7,$F$8:$AC$75,AE53,FALSE)</f>
        <v>18633976.780000001</v>
      </c>
      <c r="F53" s="211">
        <f>F40</f>
        <v>43306</v>
      </c>
      <c r="G53" s="211">
        <f>F53+G40</f>
        <v>768184</v>
      </c>
      <c r="H53" s="211">
        <f t="shared" ref="H53:Q53" si="32">G53+H40</f>
        <v>1344390.8</v>
      </c>
      <c r="I53" s="211">
        <f t="shared" si="32"/>
        <v>1910656</v>
      </c>
      <c r="J53" s="211">
        <f t="shared" si="32"/>
        <v>2554130</v>
      </c>
      <c r="K53" s="211">
        <f t="shared" si="32"/>
        <v>3264033</v>
      </c>
      <c r="L53" s="211">
        <f t="shared" si="32"/>
        <v>3977748.73</v>
      </c>
      <c r="M53" s="211">
        <f t="shared" si="32"/>
        <v>4955245.3499999996</v>
      </c>
      <c r="N53" s="211">
        <f t="shared" si="32"/>
        <v>5780689.1030375035</v>
      </c>
      <c r="O53" s="211">
        <f t="shared" si="32"/>
        <v>7199702.2199999997</v>
      </c>
      <c r="P53" s="211">
        <f t="shared" si="32"/>
        <v>8255713.4499999993</v>
      </c>
      <c r="Q53" s="211">
        <f t="shared" si="32"/>
        <v>8813021.0499999989</v>
      </c>
      <c r="R53" s="211">
        <f>R40</f>
        <v>1179317.24</v>
      </c>
      <c r="S53" s="211">
        <f>R53+S40</f>
        <v>2115067.5000000005</v>
      </c>
      <c r="T53" s="211">
        <f>S53+T40</f>
        <v>3408050.45</v>
      </c>
      <c r="U53" s="211">
        <f t="shared" ref="U53:AC53" si="33">T53+U40</f>
        <v>4359527.4900000012</v>
      </c>
      <c r="V53" s="211">
        <f t="shared" si="33"/>
        <v>5849654.2500000019</v>
      </c>
      <c r="W53" s="211">
        <f t="shared" si="33"/>
        <v>7580035.9700000007</v>
      </c>
      <c r="X53" s="211">
        <f t="shared" si="33"/>
        <v>9861765.2300000004</v>
      </c>
      <c r="Y53" s="211">
        <f t="shared" si="33"/>
        <v>11758625.66</v>
      </c>
      <c r="Z53" s="211">
        <f t="shared" si="33"/>
        <v>13156938.91</v>
      </c>
      <c r="AA53" s="211">
        <f t="shared" si="33"/>
        <v>15491180.859999999</v>
      </c>
      <c r="AB53" s="211">
        <f t="shared" si="33"/>
        <v>18633976.780000001</v>
      </c>
      <c r="AC53" s="211">
        <f t="shared" si="33"/>
        <v>18633976.780000001</v>
      </c>
      <c r="AD53" s="212"/>
      <c r="AE53" s="141">
        <v>46</v>
      </c>
    </row>
    <row r="54" spans="1:31">
      <c r="A54" s="182" t="s">
        <v>14</v>
      </c>
      <c r="B54" s="206">
        <f>HLOOKUP($B$7,$F$8:$AC$75,AE54,FALSE)</f>
        <v>19168710.940000001</v>
      </c>
      <c r="E54" s="139"/>
      <c r="F54" s="211">
        <f>SUM(F42:F49)</f>
        <v>31668.959999999999</v>
      </c>
      <c r="G54" s="211">
        <f t="shared" ref="G54:Q54" si="34">SUM(G42:G49)</f>
        <v>547251.5</v>
      </c>
      <c r="H54" s="211">
        <f t="shared" si="34"/>
        <v>1188467.43</v>
      </c>
      <c r="I54" s="211">
        <f t="shared" si="34"/>
        <v>2906762.37</v>
      </c>
      <c r="J54" s="211">
        <f t="shared" si="34"/>
        <v>4412990.49</v>
      </c>
      <c r="K54" s="211">
        <f t="shared" si="34"/>
        <v>6070099.9699999997</v>
      </c>
      <c r="L54" s="211">
        <f t="shared" si="34"/>
        <v>8813013.9600000009</v>
      </c>
      <c r="M54" s="211">
        <f t="shared" si="34"/>
        <v>8853336.629999999</v>
      </c>
      <c r="N54" s="211">
        <f t="shared" si="34"/>
        <v>9131130.0999999996</v>
      </c>
      <c r="O54" s="211">
        <f t="shared" si="34"/>
        <v>9145481</v>
      </c>
      <c r="P54" s="211">
        <f t="shared" si="34"/>
        <v>10266421.369999999</v>
      </c>
      <c r="Q54" s="211">
        <f t="shared" si="34"/>
        <v>12385132.309999999</v>
      </c>
      <c r="R54" s="211">
        <f>SUM(R42:R49)</f>
        <v>11742789.780000001</v>
      </c>
      <c r="S54" s="211">
        <f t="shared" ref="S54:AC54" si="35">SUM(S42:S49)</f>
        <v>12963625.43</v>
      </c>
      <c r="T54" s="211">
        <f t="shared" si="35"/>
        <v>13811517.899999999</v>
      </c>
      <c r="U54" s="211">
        <f t="shared" si="35"/>
        <v>16843204.009999998</v>
      </c>
      <c r="V54" s="211">
        <f t="shared" si="35"/>
        <v>16291152.580000002</v>
      </c>
      <c r="W54" s="211">
        <f t="shared" si="35"/>
        <v>17344681.619999997</v>
      </c>
      <c r="X54" s="211">
        <f t="shared" si="35"/>
        <v>17885749.890000001</v>
      </c>
      <c r="Y54" s="211">
        <f t="shared" si="35"/>
        <v>19213518.300000001</v>
      </c>
      <c r="Z54" s="211">
        <f t="shared" si="35"/>
        <v>19658473.240000002</v>
      </c>
      <c r="AA54" s="211">
        <f t="shared" si="35"/>
        <v>20513779.109999999</v>
      </c>
      <c r="AB54" s="211">
        <f t="shared" si="35"/>
        <v>19168710.940000001</v>
      </c>
      <c r="AC54" s="211">
        <f t="shared" si="35"/>
        <v>0</v>
      </c>
      <c r="AD54" s="212"/>
      <c r="AE54" s="141">
        <v>47</v>
      </c>
    </row>
    <row r="55" spans="1:31">
      <c r="A55" s="213" t="s">
        <v>56</v>
      </c>
      <c r="B55" s="203">
        <f>HLOOKUP($B$7,$F$8:$AC$75,AE55,FALSE)</f>
        <v>37802687.719999999</v>
      </c>
      <c r="C55" s="187"/>
      <c r="D55" s="187"/>
      <c r="E55" s="214"/>
      <c r="F55" s="215">
        <f>F53+F54</f>
        <v>74974.959999999992</v>
      </c>
      <c r="G55" s="215">
        <f>G53+G54</f>
        <v>1315435.5</v>
      </c>
      <c r="H55" s="215">
        <f>H53+H54</f>
        <v>2532858.23</v>
      </c>
      <c r="I55" s="215">
        <f t="shared" ref="I55:Q55" si="36">I53+I54</f>
        <v>4817418.37</v>
      </c>
      <c r="J55" s="215">
        <f t="shared" si="36"/>
        <v>6967120.4900000002</v>
      </c>
      <c r="K55" s="215">
        <f t="shared" si="36"/>
        <v>9334132.9699999988</v>
      </c>
      <c r="L55" s="215">
        <f t="shared" si="36"/>
        <v>12790762.690000001</v>
      </c>
      <c r="M55" s="215">
        <f t="shared" si="36"/>
        <v>13808581.979999999</v>
      </c>
      <c r="N55" s="215">
        <f t="shared" si="36"/>
        <v>14911819.203037504</v>
      </c>
      <c r="O55" s="215">
        <f t="shared" si="36"/>
        <v>16345183.219999999</v>
      </c>
      <c r="P55" s="215">
        <f t="shared" si="36"/>
        <v>18522134.82</v>
      </c>
      <c r="Q55" s="215">
        <f t="shared" si="36"/>
        <v>21198153.359999999</v>
      </c>
      <c r="R55" s="215">
        <f>R53+R54</f>
        <v>12922107.020000001</v>
      </c>
      <c r="S55" s="215">
        <f>S53+S54</f>
        <v>15078692.93</v>
      </c>
      <c r="T55" s="215">
        <f>T53+T54</f>
        <v>17219568.349999998</v>
      </c>
      <c r="U55" s="215">
        <f t="shared" ref="U55:AC55" si="37">U53+U54</f>
        <v>21202731.5</v>
      </c>
      <c r="V55" s="215">
        <f t="shared" si="37"/>
        <v>22140806.830000006</v>
      </c>
      <c r="W55" s="215">
        <f t="shared" si="37"/>
        <v>24924717.589999996</v>
      </c>
      <c r="X55" s="215">
        <f t="shared" si="37"/>
        <v>27747515.120000001</v>
      </c>
      <c r="Y55" s="215">
        <f t="shared" si="37"/>
        <v>30972143.960000001</v>
      </c>
      <c r="Z55" s="215">
        <f t="shared" si="37"/>
        <v>32815412.150000002</v>
      </c>
      <c r="AA55" s="215">
        <f t="shared" si="37"/>
        <v>36004959.969999999</v>
      </c>
      <c r="AB55" s="215">
        <f t="shared" si="37"/>
        <v>37802687.719999999</v>
      </c>
      <c r="AC55" s="215">
        <f t="shared" si="37"/>
        <v>18633976.780000001</v>
      </c>
      <c r="AD55" s="212"/>
      <c r="AE55" s="141">
        <v>48</v>
      </c>
    </row>
    <row r="56" spans="1:31">
      <c r="A56" s="182" t="s">
        <v>72</v>
      </c>
      <c r="B56" s="189">
        <f>IFERROR(HLOOKUP($B$7,$F$8:$AC$75,AE56,FALSE),"-  ")</f>
        <v>0.47758394354322314</v>
      </c>
      <c r="F56" s="189">
        <f>IFERROR(F53/F51,"-  ")</f>
        <v>1.539279165512071E-3</v>
      </c>
      <c r="G56" s="189">
        <f t="shared" ref="G56:Q56" si="38">IFERROR(G53/G51,"-  ")</f>
        <v>2.7304521924900124E-2</v>
      </c>
      <c r="H56" s="189">
        <f t="shared" si="38"/>
        <v>4.7785358812776652E-2</v>
      </c>
      <c r="I56" s="189">
        <f t="shared" si="38"/>
        <v>6.79128290135462E-2</v>
      </c>
      <c r="J56" s="189">
        <f t="shared" si="38"/>
        <v>9.0784627880879001E-2</v>
      </c>
      <c r="K56" s="189">
        <f t="shared" si="38"/>
        <v>0.11601759553973726</v>
      </c>
      <c r="L56" s="189">
        <f t="shared" si="38"/>
        <v>0.14138608381589388</v>
      </c>
      <c r="M56" s="189">
        <f t="shared" si="38"/>
        <v>0.17613046523011985</v>
      </c>
      <c r="N56" s="189">
        <f t="shared" si="38"/>
        <v>0.20547024196666261</v>
      </c>
      <c r="O56" s="189">
        <f t="shared" si="38"/>
        <v>0.2559079948537617</v>
      </c>
      <c r="P56" s="189">
        <f t="shared" si="38"/>
        <v>0.29344311896787467</v>
      </c>
      <c r="Q56" s="189">
        <f t="shared" si="38"/>
        <v>0.31325219802069726</v>
      </c>
      <c r="R56" s="189">
        <f>IFERROR(R53/R51,"-  ")</f>
        <v>3.0225591929051963E-2</v>
      </c>
      <c r="S56" s="189">
        <f t="shared" ref="S56:AC56" si="39">IFERROR(S53/S51,"-  ")</f>
        <v>5.4208625965139055E-2</v>
      </c>
      <c r="T56" s="189">
        <f t="shared" si="39"/>
        <v>8.7347440265794746E-2</v>
      </c>
      <c r="U56" s="189">
        <f t="shared" si="39"/>
        <v>0.11173354755351851</v>
      </c>
      <c r="V56" s="189">
        <f t="shared" si="39"/>
        <v>0.149925106060982</v>
      </c>
      <c r="W56" s="189">
        <f t="shared" si="39"/>
        <v>0.19427433625642207</v>
      </c>
      <c r="X56" s="189">
        <f t="shared" si="39"/>
        <v>0.25275445947190028</v>
      </c>
      <c r="Y56" s="189">
        <f t="shared" si="39"/>
        <v>0.30137049539413102</v>
      </c>
      <c r="Z56" s="189">
        <f t="shared" si="39"/>
        <v>0.33720889769162177</v>
      </c>
      <c r="AA56" s="189">
        <f t="shared" si="39"/>
        <v>0.39703490739565567</v>
      </c>
      <c r="AB56" s="189">
        <f t="shared" si="39"/>
        <v>0.47758394354322314</v>
      </c>
      <c r="AC56" s="189">
        <f t="shared" si="39"/>
        <v>0.47758394354322314</v>
      </c>
      <c r="AD56" s="190"/>
      <c r="AE56" s="141">
        <v>49</v>
      </c>
    </row>
    <row r="57" spans="1:31">
      <c r="A57" s="182" t="s">
        <v>73</v>
      </c>
      <c r="B57" s="189">
        <f>IFERROR(HLOOKUP($B$7,$F$8:$AC$75,AE57,FALSE),"-  ")</f>
        <v>0.96887298352910012</v>
      </c>
      <c r="F57" s="189">
        <f>IFERROR(F55/F51,"-  ")</f>
        <v>2.6649285055904701E-3</v>
      </c>
      <c r="G57" s="189">
        <f t="shared" ref="G57:Q57" si="40">IFERROR(G55/G51,"-  ")</f>
        <v>4.6756164474321203E-2</v>
      </c>
      <c r="H57" s="189">
        <f t="shared" si="40"/>
        <v>9.0028538831450178E-2</v>
      </c>
      <c r="I57" s="189">
        <f t="shared" si="40"/>
        <v>0.17123150899404521</v>
      </c>
      <c r="J57" s="189">
        <f t="shared" si="40"/>
        <v>0.24764105236847669</v>
      </c>
      <c r="K57" s="189">
        <f t="shared" si="40"/>
        <v>0.33177472887914627</v>
      </c>
      <c r="L57" s="189">
        <f t="shared" si="40"/>
        <v>0.45463802982787915</v>
      </c>
      <c r="M57" s="189">
        <f t="shared" si="40"/>
        <v>0.49081565018887496</v>
      </c>
      <c r="N57" s="189">
        <f t="shared" si="40"/>
        <v>0.53002938666970967</v>
      </c>
      <c r="O57" s="189">
        <f t="shared" si="40"/>
        <v>0.58097723149271474</v>
      </c>
      <c r="P57" s="189">
        <f t="shared" si="40"/>
        <v>0.65835533711798999</v>
      </c>
      <c r="Q57" s="189">
        <f t="shared" si="40"/>
        <v>0.75347240138497451</v>
      </c>
      <c r="R57" s="189">
        <f>IFERROR(R55/R51,"-  ")</f>
        <v>0.33119021786712605</v>
      </c>
      <c r="S57" s="189">
        <f t="shared" ref="S57:AC57" si="41">IFERROR(S55/S51,"-  ")</f>
        <v>0.38646294980446561</v>
      </c>
      <c r="T57" s="189">
        <f t="shared" si="41"/>
        <v>0.44133302599860119</v>
      </c>
      <c r="U57" s="189">
        <f t="shared" si="41"/>
        <v>0.54342045410974904</v>
      </c>
      <c r="V57" s="189">
        <f t="shared" si="41"/>
        <v>0.56746307908086446</v>
      </c>
      <c r="W57" s="189">
        <f t="shared" si="41"/>
        <v>0.63881398259064148</v>
      </c>
      <c r="X57" s="189">
        <f t="shared" si="41"/>
        <v>0.71116154382879992</v>
      </c>
      <c r="Y57" s="189">
        <f t="shared" si="41"/>
        <v>0.79380793627914026</v>
      </c>
      <c r="Z57" s="189">
        <f t="shared" si="41"/>
        <v>0.84105041712911266</v>
      </c>
      <c r="AA57" s="189">
        <f t="shared" si="41"/>
        <v>0.92279769222662344</v>
      </c>
      <c r="AB57" s="189">
        <f t="shared" si="41"/>
        <v>0.96887298352910012</v>
      </c>
      <c r="AC57" s="189">
        <f t="shared" si="41"/>
        <v>0.47758394354322314</v>
      </c>
      <c r="AD57" s="190"/>
      <c r="AE57" s="141">
        <v>50</v>
      </c>
    </row>
    <row r="58" spans="1:31">
      <c r="A58" s="182" t="s">
        <v>74</v>
      </c>
      <c r="B58" s="189">
        <f>IFERROR(HLOOKUP($B$7,$F$8:$AC$75,AE58,FALSE),"-  ")</f>
        <v>0.52100066568351622</v>
      </c>
      <c r="F58" s="189">
        <f>IFERROR(F53/F52,"-  ")</f>
        <v>1.8471349986144855E-2</v>
      </c>
      <c r="G58" s="189">
        <f t="shared" ref="G58:Q58" si="42">IFERROR(G53/G52,"-  ")</f>
        <v>0.16382713154940076</v>
      </c>
      <c r="H58" s="189">
        <f t="shared" si="42"/>
        <v>0.19114143525110661</v>
      </c>
      <c r="I58" s="189">
        <f t="shared" si="42"/>
        <v>0.2037384870406386</v>
      </c>
      <c r="J58" s="189">
        <f t="shared" si="42"/>
        <v>0.21788310691410959</v>
      </c>
      <c r="K58" s="189">
        <f t="shared" si="42"/>
        <v>0.23203519107947451</v>
      </c>
      <c r="L58" s="189">
        <f t="shared" si="42"/>
        <v>0.24237614368438948</v>
      </c>
      <c r="M58" s="189">
        <f t="shared" si="42"/>
        <v>0.26419569784517977</v>
      </c>
      <c r="N58" s="189">
        <f t="shared" si="42"/>
        <v>0.27396032262221681</v>
      </c>
      <c r="O58" s="189">
        <f t="shared" si="42"/>
        <v>0.30708959382451406</v>
      </c>
      <c r="P58" s="189">
        <f t="shared" si="42"/>
        <v>0.32011976614677234</v>
      </c>
      <c r="Q58" s="189">
        <f t="shared" si="42"/>
        <v>0.31325219802069726</v>
      </c>
      <c r="R58" s="189">
        <f>IFERROR(R53/R52,"-  ")</f>
        <v>0.36270710314862359</v>
      </c>
      <c r="S58" s="189">
        <f t="shared" ref="S58:AC58" si="43">IFERROR(S53/S52,"-  ")</f>
        <v>0.32525175579083437</v>
      </c>
      <c r="T58" s="189">
        <f t="shared" si="43"/>
        <v>0.34938976106317898</v>
      </c>
      <c r="U58" s="189">
        <f t="shared" si="43"/>
        <v>0.33520064266055555</v>
      </c>
      <c r="V58" s="189">
        <f t="shared" si="43"/>
        <v>0.3598202545463568</v>
      </c>
      <c r="W58" s="189">
        <f t="shared" si="43"/>
        <v>0.38854867251284414</v>
      </c>
      <c r="X58" s="189">
        <f t="shared" si="43"/>
        <v>0.43329335909468614</v>
      </c>
      <c r="Y58" s="189">
        <f t="shared" si="43"/>
        <v>0.45205574309119662</v>
      </c>
      <c r="Z58" s="189">
        <f t="shared" si="43"/>
        <v>0.44961186358882904</v>
      </c>
      <c r="AA58" s="189">
        <f t="shared" si="43"/>
        <v>0.47644188887478678</v>
      </c>
      <c r="AB58" s="189">
        <f t="shared" si="43"/>
        <v>0.52100066568351622</v>
      </c>
      <c r="AC58" s="189">
        <f t="shared" si="43"/>
        <v>0.47758394354322314</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145185476</v>
      </c>
      <c r="F60" s="217">
        <f>SUM($F$4:$I$4)</f>
        <v>145185476</v>
      </c>
      <c r="G60" s="217">
        <f t="shared" ref="G60:AC60" si="44">SUM($F$4:$I$4)</f>
        <v>145185476</v>
      </c>
      <c r="H60" s="217">
        <f t="shared" si="44"/>
        <v>145185476</v>
      </c>
      <c r="I60" s="217">
        <f t="shared" si="44"/>
        <v>145185476</v>
      </c>
      <c r="J60" s="217">
        <f t="shared" si="44"/>
        <v>145185476</v>
      </c>
      <c r="K60" s="217">
        <f t="shared" si="44"/>
        <v>145185476</v>
      </c>
      <c r="L60" s="217">
        <f t="shared" si="44"/>
        <v>145185476</v>
      </c>
      <c r="M60" s="217">
        <f t="shared" si="44"/>
        <v>145185476</v>
      </c>
      <c r="N60" s="217">
        <f t="shared" si="44"/>
        <v>145185476</v>
      </c>
      <c r="O60" s="217">
        <f t="shared" si="44"/>
        <v>145185476</v>
      </c>
      <c r="P60" s="217">
        <f t="shared" si="44"/>
        <v>145185476</v>
      </c>
      <c r="Q60" s="217">
        <f t="shared" si="44"/>
        <v>145185476</v>
      </c>
      <c r="R60" s="217">
        <f t="shared" si="44"/>
        <v>145185476</v>
      </c>
      <c r="S60" s="217">
        <f t="shared" si="44"/>
        <v>145185476</v>
      </c>
      <c r="T60" s="217">
        <f t="shared" si="44"/>
        <v>145185476</v>
      </c>
      <c r="U60" s="217">
        <f t="shared" si="44"/>
        <v>145185476</v>
      </c>
      <c r="V60" s="217">
        <f t="shared" si="44"/>
        <v>145185476</v>
      </c>
      <c r="W60" s="217">
        <f t="shared" si="44"/>
        <v>145185476</v>
      </c>
      <c r="X60" s="217">
        <f t="shared" si="44"/>
        <v>145185476</v>
      </c>
      <c r="Y60" s="217">
        <f t="shared" si="44"/>
        <v>145185476</v>
      </c>
      <c r="Z60" s="217">
        <f t="shared" si="44"/>
        <v>145185476</v>
      </c>
      <c r="AA60" s="217">
        <f t="shared" si="44"/>
        <v>145185476</v>
      </c>
      <c r="AB60" s="217">
        <f>SUM($F$4:$I$4)</f>
        <v>145185476</v>
      </c>
      <c r="AC60" s="217">
        <f t="shared" si="44"/>
        <v>145185476</v>
      </c>
      <c r="AD60" s="190"/>
      <c r="AE60" s="141">
        <v>53</v>
      </c>
    </row>
    <row r="61" spans="1:31">
      <c r="A61" s="182" t="s">
        <v>58</v>
      </c>
      <c r="B61" s="206">
        <f>HLOOKUP($B$7,$F$8:$AC$75,AE61,FALSE)</f>
        <v>27446997.830000002</v>
      </c>
      <c r="F61" s="218">
        <f>F53</f>
        <v>43306</v>
      </c>
      <c r="G61" s="218">
        <f t="shared" ref="G61:Q61" si="45">G53</f>
        <v>768184</v>
      </c>
      <c r="H61" s="218">
        <f t="shared" si="45"/>
        <v>1344390.8</v>
      </c>
      <c r="I61" s="218">
        <f t="shared" si="45"/>
        <v>1910656</v>
      </c>
      <c r="J61" s="218">
        <f t="shared" si="45"/>
        <v>2554130</v>
      </c>
      <c r="K61" s="218">
        <f t="shared" si="45"/>
        <v>3264033</v>
      </c>
      <c r="L61" s="218">
        <f t="shared" si="45"/>
        <v>3977748.73</v>
      </c>
      <c r="M61" s="218">
        <f t="shared" si="45"/>
        <v>4955245.3499999996</v>
      </c>
      <c r="N61" s="218">
        <f t="shared" si="45"/>
        <v>5780689.1030375035</v>
      </c>
      <c r="O61" s="218">
        <f t="shared" si="45"/>
        <v>7199702.2199999997</v>
      </c>
      <c r="P61" s="218">
        <f t="shared" si="45"/>
        <v>8255713.4499999993</v>
      </c>
      <c r="Q61" s="218">
        <f t="shared" si="45"/>
        <v>8813021.0499999989</v>
      </c>
      <c r="R61" s="218">
        <f>R53+Q61</f>
        <v>9992338.2899999991</v>
      </c>
      <c r="S61" s="218">
        <f>S40+R61</f>
        <v>10928088.549999999</v>
      </c>
      <c r="T61" s="218">
        <f t="shared" ref="T61:AC61" si="46">T40+S61</f>
        <v>12221071.499999998</v>
      </c>
      <c r="U61" s="218">
        <f t="shared" si="46"/>
        <v>13172548.539999999</v>
      </c>
      <c r="V61" s="218">
        <f t="shared" si="46"/>
        <v>14662675.300000001</v>
      </c>
      <c r="W61" s="218">
        <f t="shared" si="46"/>
        <v>16393057.02</v>
      </c>
      <c r="X61" s="218">
        <f t="shared" si="46"/>
        <v>18674786.280000001</v>
      </c>
      <c r="Y61" s="218">
        <f t="shared" si="46"/>
        <v>20571646.710000001</v>
      </c>
      <c r="Z61" s="218">
        <f t="shared" si="46"/>
        <v>21969959.960000001</v>
      </c>
      <c r="AA61" s="218">
        <f t="shared" si="46"/>
        <v>24304201.91</v>
      </c>
      <c r="AB61" s="218">
        <f t="shared" si="46"/>
        <v>27446997.830000002</v>
      </c>
      <c r="AC61" s="218">
        <f t="shared" si="46"/>
        <v>27446997.830000002</v>
      </c>
      <c r="AD61" s="190"/>
      <c r="AE61" s="141">
        <v>54</v>
      </c>
    </row>
    <row r="62" spans="1:31">
      <c r="A62" s="213" t="s">
        <v>57</v>
      </c>
      <c r="B62" s="219">
        <f>HLOOKUP($B$7,$F$8:$AC$75,AE62,FALSE)</f>
        <v>46615708.770000003</v>
      </c>
      <c r="F62" s="203">
        <f>F61+F54</f>
        <v>74974.959999999992</v>
      </c>
      <c r="G62" s="203">
        <f>G61+G54</f>
        <v>1315435.5</v>
      </c>
      <c r="H62" s="203">
        <f t="shared" ref="H62:Q62" si="47">H61+H54</f>
        <v>2532858.23</v>
      </c>
      <c r="I62" s="203">
        <f t="shared" si="47"/>
        <v>4817418.37</v>
      </c>
      <c r="J62" s="203">
        <f t="shared" si="47"/>
        <v>6967120.4900000002</v>
      </c>
      <c r="K62" s="203">
        <f t="shared" si="47"/>
        <v>9334132.9699999988</v>
      </c>
      <c r="L62" s="203">
        <f t="shared" si="47"/>
        <v>12790762.690000001</v>
      </c>
      <c r="M62" s="203">
        <f t="shared" si="47"/>
        <v>13808581.979999999</v>
      </c>
      <c r="N62" s="203">
        <f t="shared" si="47"/>
        <v>14911819.203037504</v>
      </c>
      <c r="O62" s="203">
        <f t="shared" si="47"/>
        <v>16345183.219999999</v>
      </c>
      <c r="P62" s="203">
        <f t="shared" si="47"/>
        <v>18522134.82</v>
      </c>
      <c r="Q62" s="203">
        <f t="shared" si="47"/>
        <v>21198153.359999999</v>
      </c>
      <c r="R62" s="203">
        <f>R61+R54</f>
        <v>21735128.07</v>
      </c>
      <c r="S62" s="203">
        <f>S61+S54</f>
        <v>23891713.979999997</v>
      </c>
      <c r="T62" s="203">
        <f t="shared" ref="T62:AC62" si="48">T61+T54</f>
        <v>26032589.399999999</v>
      </c>
      <c r="U62" s="203">
        <f t="shared" si="48"/>
        <v>30015752.549999997</v>
      </c>
      <c r="V62" s="203">
        <f t="shared" si="48"/>
        <v>30953827.880000003</v>
      </c>
      <c r="W62" s="203">
        <f t="shared" si="48"/>
        <v>33737738.640000001</v>
      </c>
      <c r="X62" s="203">
        <f t="shared" si="48"/>
        <v>36560536.170000002</v>
      </c>
      <c r="Y62" s="203">
        <f t="shared" si="48"/>
        <v>39785165.010000005</v>
      </c>
      <c r="Z62" s="203">
        <f t="shared" si="48"/>
        <v>41628433.200000003</v>
      </c>
      <c r="AA62" s="203">
        <f t="shared" si="48"/>
        <v>44817981.019999996</v>
      </c>
      <c r="AB62" s="203">
        <f t="shared" si="48"/>
        <v>46615708.770000003</v>
      </c>
      <c r="AC62" s="203">
        <f t="shared" si="48"/>
        <v>27446997.830000002</v>
      </c>
      <c r="AD62" s="190"/>
      <c r="AE62" s="141">
        <v>55</v>
      </c>
    </row>
    <row r="63" spans="1:31">
      <c r="A63" s="182" t="s">
        <v>53</v>
      </c>
      <c r="B63" s="189">
        <f>IFERROR(HLOOKUP($B$7,$F$8:$AC$75,AE63,FALSE),"-  ")</f>
        <v>0.18904782066492659</v>
      </c>
      <c r="F63" s="189">
        <f>IFERROR(F61/F60,"-  ")</f>
        <v>2.9828052497482598E-4</v>
      </c>
      <c r="G63" s="189">
        <f t="shared" ref="G63:Q63" si="49">IFERROR(G61/G60,"-  ")</f>
        <v>5.2910526670036885E-3</v>
      </c>
      <c r="H63" s="189">
        <f t="shared" si="49"/>
        <v>9.2598160438582718E-3</v>
      </c>
      <c r="I63" s="189">
        <f t="shared" si="49"/>
        <v>1.3160104251750361E-2</v>
      </c>
      <c r="J63" s="189">
        <f t="shared" si="49"/>
        <v>1.7592186700548476E-2</v>
      </c>
      <c r="K63" s="189">
        <f t="shared" si="49"/>
        <v>2.2481814916527877E-2</v>
      </c>
      <c r="L63" s="189">
        <f t="shared" si="49"/>
        <v>2.7397704230414894E-2</v>
      </c>
      <c r="M63" s="189">
        <f t="shared" si="49"/>
        <v>3.4130448075949414E-2</v>
      </c>
      <c r="N63" s="189">
        <f t="shared" si="49"/>
        <v>3.9815891109090715E-2</v>
      </c>
      <c r="O63" s="189">
        <f t="shared" si="49"/>
        <v>4.9589686367801693E-2</v>
      </c>
      <c r="P63" s="189">
        <f t="shared" si="49"/>
        <v>5.6863218535716339E-2</v>
      </c>
      <c r="Q63" s="189">
        <f t="shared" si="49"/>
        <v>6.0701809112090513E-2</v>
      </c>
      <c r="R63" s="189">
        <f>IFERROR(R61/R60,"-  ")</f>
        <v>6.8824641178295259E-2</v>
      </c>
      <c r="S63" s="189">
        <f t="shared" ref="S63:AC63" si="50">IFERROR(S61/S60,"-  ")</f>
        <v>7.5269846895704623E-2</v>
      </c>
      <c r="T63" s="189">
        <f t="shared" si="50"/>
        <v>8.4175578967692316E-2</v>
      </c>
      <c r="U63" s="189">
        <f t="shared" si="50"/>
        <v>9.0729106677309782E-2</v>
      </c>
      <c r="V63" s="189">
        <f t="shared" si="50"/>
        <v>0.10099271431255287</v>
      </c>
      <c r="W63" s="189">
        <f t="shared" si="50"/>
        <v>0.11291113595963276</v>
      </c>
      <c r="X63" s="189">
        <f t="shared" si="50"/>
        <v>0.12862709683164175</v>
      </c>
      <c r="Y63" s="189">
        <f t="shared" si="50"/>
        <v>0.14169218076607057</v>
      </c>
      <c r="Z63" s="189">
        <f t="shared" si="50"/>
        <v>0.15132340069608616</v>
      </c>
      <c r="AA63" s="189">
        <f t="shared" si="50"/>
        <v>0.16740105539206965</v>
      </c>
      <c r="AB63" s="189">
        <f t="shared" si="50"/>
        <v>0.18904782066492659</v>
      </c>
      <c r="AC63" s="189">
        <f t="shared" si="50"/>
        <v>0.18904782066492659</v>
      </c>
      <c r="AD63" s="190"/>
      <c r="AE63" s="141">
        <v>56</v>
      </c>
    </row>
    <row r="64" spans="1:31">
      <c r="A64" s="182" t="s">
        <v>54</v>
      </c>
      <c r="B64" s="189">
        <f>IFERROR(HLOOKUP($B$7,$F$8:$AC$75,AE64,FALSE),"-  ")</f>
        <v>0.3210769427790422</v>
      </c>
      <c r="F64" s="189">
        <f>IFERROR(F62/F60,"-  ")</f>
        <v>5.1640812886820711E-4</v>
      </c>
      <c r="G64" s="189">
        <f t="shared" ref="G64:Q64" si="51">IFERROR(G62/G60,"-  ")</f>
        <v>9.0603794280359005E-3</v>
      </c>
      <c r="H64" s="189">
        <f t="shared" si="51"/>
        <v>1.7445672251678947E-2</v>
      </c>
      <c r="I64" s="189">
        <f t="shared" si="51"/>
        <v>3.3181131492794773E-2</v>
      </c>
      <c r="J64" s="189">
        <f t="shared" si="51"/>
        <v>4.7987723579182261E-2</v>
      </c>
      <c r="K64" s="189">
        <f t="shared" si="51"/>
        <v>6.4291093208249009E-2</v>
      </c>
      <c r="L64" s="189">
        <f t="shared" si="51"/>
        <v>8.8099464508419573E-2</v>
      </c>
      <c r="M64" s="189">
        <f t="shared" si="51"/>
        <v>9.5109940473660046E-2</v>
      </c>
      <c r="N64" s="189">
        <f t="shared" si="51"/>
        <v>0.1027087530645111</v>
      </c>
      <c r="O64" s="189">
        <f t="shared" si="51"/>
        <v>0.11258139360992279</v>
      </c>
      <c r="P64" s="189">
        <f t="shared" si="51"/>
        <v>0.12757567306525897</v>
      </c>
      <c r="Q64" s="189">
        <f t="shared" si="51"/>
        <v>0.14600739649742925</v>
      </c>
      <c r="R64" s="189">
        <f>IFERROR(R62/R60,"-  ")</f>
        <v>0.1497059393874908</v>
      </c>
      <c r="S64" s="189">
        <f t="shared" ref="S64:AC64" si="52">IFERROR(S62/S60,"-  ")</f>
        <v>0.16455994523859946</v>
      </c>
      <c r="T64" s="189">
        <f t="shared" si="52"/>
        <v>0.17930574129880594</v>
      </c>
      <c r="U64" s="189">
        <f t="shared" si="52"/>
        <v>0.20674073865350001</v>
      </c>
      <c r="V64" s="189">
        <f t="shared" si="52"/>
        <v>0.21320195885158652</v>
      </c>
      <c r="W64" s="189">
        <f t="shared" si="52"/>
        <v>0.23237681598399001</v>
      </c>
      <c r="X64" s="189">
        <f t="shared" si="52"/>
        <v>0.25181951512835898</v>
      </c>
      <c r="Y64" s="189">
        <f t="shared" si="52"/>
        <v>0.2740299243844474</v>
      </c>
      <c r="Z64" s="189">
        <f t="shared" si="52"/>
        <v>0.28672587883377537</v>
      </c>
      <c r="AA64" s="189">
        <f t="shared" si="52"/>
        <v>0.3086946590993716</v>
      </c>
      <c r="AB64" s="189">
        <f t="shared" si="52"/>
        <v>0.3210769427790422</v>
      </c>
      <c r="AC64" s="189">
        <f t="shared" si="52"/>
        <v>0.18904782066492659</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2297</v>
      </c>
      <c r="E71" s="175" t="s">
        <v>111</v>
      </c>
      <c r="F71" s="176">
        <v>173</v>
      </c>
      <c r="G71" s="176">
        <v>291</v>
      </c>
      <c r="H71" s="176">
        <v>380</v>
      </c>
      <c r="I71" s="176">
        <v>459</v>
      </c>
      <c r="J71" s="176">
        <v>579</v>
      </c>
      <c r="K71" s="176">
        <v>715</v>
      </c>
      <c r="L71" s="176">
        <v>781</v>
      </c>
      <c r="M71" s="176">
        <v>895</v>
      </c>
      <c r="N71" s="176">
        <v>983</v>
      </c>
      <c r="O71" s="176">
        <v>1015</v>
      </c>
      <c r="P71" s="176">
        <v>1117</v>
      </c>
      <c r="Q71" s="176">
        <v>1172</v>
      </c>
      <c r="R71" s="235">
        <v>1264</v>
      </c>
      <c r="S71" s="286">
        <v>1363</v>
      </c>
      <c r="T71" s="235">
        <v>1445</v>
      </c>
      <c r="U71" s="235">
        <v>1488</v>
      </c>
      <c r="V71" s="235">
        <v>1555</v>
      </c>
      <c r="W71" s="235">
        <v>1635</v>
      </c>
      <c r="X71" s="235">
        <v>1724</v>
      </c>
      <c r="Y71" s="235">
        <v>1843</v>
      </c>
      <c r="Z71" s="235">
        <v>1957</v>
      </c>
      <c r="AA71" s="235">
        <v>2167</v>
      </c>
      <c r="AB71" s="235">
        <v>2297</v>
      </c>
      <c r="AC71" s="235"/>
      <c r="AD71" s="275"/>
      <c r="AE71" s="141">
        <v>64</v>
      </c>
    </row>
    <row r="72" spans="1:31">
      <c r="A72" s="173" t="s">
        <v>32</v>
      </c>
      <c r="B72" s="174">
        <f>HLOOKUP($B$7,$F$8:$AC$75,AE72,FALSE)</f>
        <v>2170</v>
      </c>
      <c r="E72" s="175" t="s">
        <v>111</v>
      </c>
      <c r="F72" s="176">
        <v>173</v>
      </c>
      <c r="G72" s="176">
        <v>286</v>
      </c>
      <c r="H72" s="176">
        <v>367</v>
      </c>
      <c r="I72" s="176">
        <v>432</v>
      </c>
      <c r="J72" s="176">
        <v>541</v>
      </c>
      <c r="K72" s="176">
        <v>671</v>
      </c>
      <c r="L72" s="176">
        <v>723</v>
      </c>
      <c r="M72" s="176">
        <v>830</v>
      </c>
      <c r="N72" s="176">
        <v>909</v>
      </c>
      <c r="O72" s="176">
        <v>941</v>
      </c>
      <c r="P72" s="176">
        <v>1031</v>
      </c>
      <c r="Q72" s="176">
        <v>1081</v>
      </c>
      <c r="R72" s="235">
        <v>1182</v>
      </c>
      <c r="S72" s="286">
        <v>1286</v>
      </c>
      <c r="T72" s="235">
        <v>1358</v>
      </c>
      <c r="U72" s="235">
        <v>1398</v>
      </c>
      <c r="V72" s="235">
        <v>1462</v>
      </c>
      <c r="W72" s="235">
        <v>1521</v>
      </c>
      <c r="X72" s="235">
        <v>1613</v>
      </c>
      <c r="Y72" s="235">
        <v>1720</v>
      </c>
      <c r="Z72" s="235">
        <v>1840</v>
      </c>
      <c r="AA72" s="235">
        <v>2037</v>
      </c>
      <c r="AB72" s="235">
        <v>2170</v>
      </c>
      <c r="AC72" s="235"/>
      <c r="AD72" s="275"/>
      <c r="AE72" s="141">
        <v>65</v>
      </c>
    </row>
    <row r="73" spans="1:31" s="141" customFormat="1">
      <c r="A73" s="167" t="s">
        <v>27</v>
      </c>
      <c r="B73" s="168"/>
      <c r="C73" s="222"/>
      <c r="E73" s="222"/>
      <c r="F73" s="171"/>
      <c r="G73" s="171"/>
      <c r="H73" s="171"/>
      <c r="I73" s="171"/>
      <c r="J73" s="171"/>
      <c r="K73" s="171"/>
      <c r="L73" s="171"/>
      <c r="M73" s="171"/>
      <c r="N73" s="171"/>
      <c r="O73" s="171"/>
      <c r="P73" s="171"/>
      <c r="Q73" s="171"/>
      <c r="R73" s="264"/>
      <c r="S73" s="264"/>
      <c r="T73" s="264"/>
      <c r="U73" s="264"/>
      <c r="V73" s="264"/>
      <c r="W73" s="264"/>
      <c r="X73" s="264"/>
      <c r="Y73" s="264"/>
      <c r="Z73" s="264"/>
      <c r="AA73" s="264"/>
      <c r="AB73" s="264"/>
      <c r="AC73" s="264"/>
      <c r="AD73" s="172"/>
      <c r="AE73" s="141">
        <v>66</v>
      </c>
    </row>
    <row r="74" spans="1:31" s="141" customFormat="1">
      <c r="A74" s="173" t="s">
        <v>109</v>
      </c>
      <c r="B74" s="174">
        <f>HLOOKUP($B$7,$F$8:$AC$75,AE74,FALSE)</f>
        <v>0</v>
      </c>
      <c r="C74" s="222"/>
      <c r="E74" s="175" t="s">
        <v>28</v>
      </c>
      <c r="F74" s="223"/>
      <c r="G74" s="223"/>
      <c r="H74" s="224">
        <v>10205.594999999999</v>
      </c>
      <c r="I74" s="223">
        <f>H74</f>
        <v>10205.594999999999</v>
      </c>
      <c r="J74" s="223">
        <f>H74</f>
        <v>10205.594999999999</v>
      </c>
      <c r="K74" s="224">
        <v>10205.594999999999</v>
      </c>
      <c r="L74" s="223">
        <f>K74</f>
        <v>10205.594999999999</v>
      </c>
      <c r="M74" s="223">
        <f>K74</f>
        <v>10205.594999999999</v>
      </c>
      <c r="N74" s="224">
        <v>10205.594999999999</v>
      </c>
      <c r="O74" s="223">
        <f>N74</f>
        <v>10205.594999999999</v>
      </c>
      <c r="P74" s="223">
        <f>N74</f>
        <v>10205.594999999999</v>
      </c>
      <c r="Q74" s="224">
        <v>10205.594999999999</v>
      </c>
      <c r="R74" s="223">
        <f>Q74</f>
        <v>10205.594999999999</v>
      </c>
      <c r="S74" s="223">
        <f>Q74</f>
        <v>10205.594999999999</v>
      </c>
      <c r="T74" s="238">
        <v>10205.594999999999</v>
      </c>
      <c r="U74" s="223">
        <f>T74</f>
        <v>10205.594999999999</v>
      </c>
      <c r="V74" s="223">
        <f>T74</f>
        <v>10205.594999999999</v>
      </c>
      <c r="W74" s="238">
        <f>V74</f>
        <v>10205.594999999999</v>
      </c>
      <c r="X74" s="223">
        <f>W74</f>
        <v>10205.594999999999</v>
      </c>
      <c r="Y74" s="223">
        <f>W74</f>
        <v>10205.594999999999</v>
      </c>
      <c r="Z74" s="238"/>
      <c r="AA74" s="223">
        <f>Z74</f>
        <v>0</v>
      </c>
      <c r="AB74" s="223">
        <f>Z74</f>
        <v>0</v>
      </c>
      <c r="AC74" s="238"/>
      <c r="AD74" s="172"/>
      <c r="AE74" s="141">
        <v>67</v>
      </c>
    </row>
    <row r="75" spans="1:31" s="141" customFormat="1" ht="15" customHeight="1">
      <c r="A75" s="173" t="s">
        <v>110</v>
      </c>
      <c r="B75" s="174">
        <f>HLOOKUP($B$7,$F$8:$AC$75,AE75,FALSE)</f>
        <v>0</v>
      </c>
      <c r="C75" s="222"/>
      <c r="D75" s="222"/>
      <c r="E75" s="175" t="s">
        <v>28</v>
      </c>
      <c r="F75" s="223"/>
      <c r="G75" s="223"/>
      <c r="H75" s="224">
        <v>37798.5</v>
      </c>
      <c r="I75" s="223">
        <f>H75</f>
        <v>37798.5</v>
      </c>
      <c r="J75" s="223">
        <f>H75</f>
        <v>37798.5</v>
      </c>
      <c r="K75" s="224">
        <v>37798.5</v>
      </c>
      <c r="L75" s="223">
        <f>K75</f>
        <v>37798.5</v>
      </c>
      <c r="M75" s="223">
        <f>K75</f>
        <v>37798.5</v>
      </c>
      <c r="N75" s="224">
        <v>37798.5</v>
      </c>
      <c r="O75" s="223">
        <f>N75</f>
        <v>37798.5</v>
      </c>
      <c r="P75" s="223">
        <f>N75</f>
        <v>37798.5</v>
      </c>
      <c r="Q75" s="224">
        <v>37798.5</v>
      </c>
      <c r="R75" s="223">
        <f>Q75</f>
        <v>37798.5</v>
      </c>
      <c r="S75" s="223">
        <f>Q75</f>
        <v>37798.5</v>
      </c>
      <c r="T75" s="238">
        <v>37798.5</v>
      </c>
      <c r="U75" s="223">
        <f>T75</f>
        <v>37798.5</v>
      </c>
      <c r="V75" s="223">
        <f>T75</f>
        <v>37798.5</v>
      </c>
      <c r="W75" s="238">
        <f>V75</f>
        <v>37798.5</v>
      </c>
      <c r="X75" s="223">
        <f>W75</f>
        <v>37798.5</v>
      </c>
      <c r="Y75" s="223">
        <f>W75</f>
        <v>37798.5</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39"/>
      <c r="X76" s="222"/>
      <c r="Y76" s="222"/>
      <c r="Z76" s="222"/>
      <c r="AA76" s="222"/>
      <c r="AB76" s="222"/>
      <c r="AC76" s="239"/>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2" s="141" customFormat="1">
      <c r="A81" s="228">
        <f>VLOOKUP(B7,E88:T111,6,FALSE)</f>
        <v>0</v>
      </c>
      <c r="B81" s="230"/>
      <c r="C81" s="222"/>
      <c r="AD81" s="225"/>
    </row>
    <row r="82" spans="1:32" s="141" customFormat="1">
      <c r="A82" s="167" t="s">
        <v>37</v>
      </c>
      <c r="B82" s="160"/>
      <c r="C82" s="222"/>
      <c r="AD82" s="225"/>
    </row>
    <row r="83" spans="1:32" s="141" customFormat="1" ht="15" customHeight="1">
      <c r="A83" s="228">
        <f>VLOOKUP(B7,E88:T111,10,FALSE)</f>
        <v>0</v>
      </c>
      <c r="B83" s="231"/>
      <c r="C83" s="222"/>
      <c r="AD83" s="225"/>
    </row>
    <row r="84" spans="1:32">
      <c r="A84" s="167" t="s">
        <v>49</v>
      </c>
    </row>
    <row r="85" spans="1:32">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2">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2">
      <c r="A87" s="229"/>
      <c r="D87" s="222"/>
      <c r="E87" s="139"/>
      <c r="F87" s="342" t="s">
        <v>26</v>
      </c>
      <c r="G87" s="342"/>
      <c r="H87" s="342"/>
      <c r="I87" s="342"/>
      <c r="J87" s="342" t="s">
        <v>100</v>
      </c>
      <c r="K87" s="342"/>
      <c r="L87" s="342"/>
      <c r="M87" s="342"/>
      <c r="N87" s="342" t="s">
        <v>34</v>
      </c>
      <c r="O87" s="342"/>
      <c r="P87" s="342"/>
      <c r="Q87" s="342"/>
      <c r="R87" s="276"/>
      <c r="S87" s="276"/>
      <c r="T87" s="276"/>
      <c r="U87" s="263"/>
      <c r="V87" s="263"/>
      <c r="W87" s="263"/>
      <c r="X87" s="263"/>
      <c r="Y87" s="263"/>
      <c r="Z87" s="263"/>
      <c r="AA87" s="263"/>
      <c r="AB87" s="263"/>
      <c r="AC87" s="263"/>
      <c r="AD87" s="326" t="s">
        <v>49</v>
      </c>
      <c r="AE87" s="326"/>
      <c r="AF87" s="326"/>
    </row>
    <row r="88" spans="1:32" ht="15" customHeight="1">
      <c r="D88" s="222"/>
      <c r="E88" s="162">
        <v>40909</v>
      </c>
      <c r="F88" s="340" t="s">
        <v>170</v>
      </c>
      <c r="G88" s="340"/>
      <c r="H88" s="340"/>
      <c r="I88" s="340"/>
      <c r="J88" s="340" t="s">
        <v>171</v>
      </c>
      <c r="K88" s="340"/>
      <c r="L88" s="340"/>
      <c r="M88" s="340"/>
      <c r="N88" s="340" t="s">
        <v>171</v>
      </c>
      <c r="O88" s="340"/>
      <c r="P88" s="340"/>
      <c r="Q88" s="340"/>
      <c r="R88" s="341" t="s">
        <v>171</v>
      </c>
      <c r="S88" s="341"/>
      <c r="T88" s="341"/>
      <c r="AD88" s="139"/>
    </row>
    <row r="89" spans="1:32" ht="51.75">
      <c r="D89" s="222"/>
      <c r="E89" s="162">
        <v>40940</v>
      </c>
      <c r="F89" s="306" t="s">
        <v>170</v>
      </c>
      <c r="G89" s="306"/>
      <c r="H89" s="306"/>
      <c r="I89" s="306"/>
      <c r="J89" s="306" t="s">
        <v>171</v>
      </c>
      <c r="K89" s="306"/>
      <c r="L89" s="306"/>
      <c r="M89" s="306"/>
      <c r="N89" s="306" t="s">
        <v>171</v>
      </c>
      <c r="O89" s="306"/>
      <c r="P89" s="306"/>
      <c r="Q89" s="306"/>
      <c r="R89" s="341" t="s">
        <v>171</v>
      </c>
      <c r="S89" s="341"/>
      <c r="T89" s="341"/>
      <c r="AD89" s="139"/>
    </row>
    <row r="90" spans="1:32">
      <c r="D90" s="222"/>
      <c r="E90" s="162">
        <v>40969</v>
      </c>
      <c r="F90" s="340" t="s">
        <v>171</v>
      </c>
      <c r="G90" s="340"/>
      <c r="H90" s="340"/>
      <c r="I90" s="340"/>
      <c r="J90" s="306" t="s">
        <v>171</v>
      </c>
      <c r="K90" s="306"/>
      <c r="L90" s="306"/>
      <c r="M90" s="306"/>
      <c r="N90" s="306" t="s">
        <v>171</v>
      </c>
      <c r="O90" s="306"/>
      <c r="P90" s="306"/>
      <c r="Q90" s="306"/>
      <c r="R90" s="341" t="s">
        <v>171</v>
      </c>
      <c r="S90" s="341"/>
      <c r="T90" s="341"/>
      <c r="AD90" s="139"/>
    </row>
    <row r="91" spans="1:32">
      <c r="D91" s="222"/>
      <c r="E91" s="162">
        <v>41000</v>
      </c>
      <c r="F91" s="306" t="s">
        <v>171</v>
      </c>
      <c r="G91" s="306"/>
      <c r="H91" s="306"/>
      <c r="I91" s="306"/>
      <c r="J91" s="306" t="s">
        <v>171</v>
      </c>
      <c r="K91" s="306"/>
      <c r="L91" s="306"/>
      <c r="M91" s="306"/>
      <c r="N91" s="306" t="s">
        <v>171</v>
      </c>
      <c r="O91" s="306"/>
      <c r="P91" s="306"/>
      <c r="Q91" s="306"/>
      <c r="R91" s="307" t="s">
        <v>171</v>
      </c>
      <c r="S91" s="307"/>
      <c r="T91" s="307"/>
      <c r="AD91" s="139"/>
    </row>
    <row r="92" spans="1:32">
      <c r="D92" s="222"/>
      <c r="E92" s="162">
        <v>41030</v>
      </c>
      <c r="F92" s="340"/>
      <c r="G92" s="340"/>
      <c r="H92" s="340"/>
      <c r="I92" s="340"/>
      <c r="J92" s="340"/>
      <c r="K92" s="340"/>
      <c r="L92" s="340"/>
      <c r="M92" s="340"/>
      <c r="N92" s="340"/>
      <c r="O92" s="340"/>
      <c r="P92" s="340"/>
      <c r="Q92" s="340"/>
      <c r="R92" s="341"/>
      <c r="S92" s="341"/>
      <c r="T92" s="341"/>
      <c r="AD92" s="139"/>
    </row>
    <row r="93" spans="1:32">
      <c r="D93" s="222"/>
      <c r="E93" s="162">
        <v>41061</v>
      </c>
      <c r="F93" s="340"/>
      <c r="G93" s="340"/>
      <c r="H93" s="340"/>
      <c r="I93" s="340"/>
      <c r="J93" s="340"/>
      <c r="K93" s="340"/>
      <c r="L93" s="340"/>
      <c r="M93" s="340"/>
      <c r="N93" s="340"/>
      <c r="O93" s="340"/>
      <c r="P93" s="340"/>
      <c r="Q93" s="340"/>
      <c r="R93" s="341"/>
      <c r="S93" s="341"/>
      <c r="T93" s="341"/>
      <c r="AD93" s="139"/>
    </row>
    <row r="94" spans="1:32" ht="15" customHeight="1">
      <c r="D94" s="222"/>
      <c r="E94" s="162">
        <v>41091</v>
      </c>
      <c r="F94" s="340"/>
      <c r="G94" s="340"/>
      <c r="H94" s="340"/>
      <c r="I94" s="340"/>
      <c r="J94" s="340"/>
      <c r="K94" s="340"/>
      <c r="L94" s="340"/>
      <c r="M94" s="340"/>
      <c r="N94" s="340"/>
      <c r="O94" s="340"/>
      <c r="P94" s="340"/>
      <c r="Q94" s="340"/>
      <c r="R94" s="341"/>
      <c r="S94" s="341"/>
      <c r="T94" s="341"/>
      <c r="AD94" s="139"/>
    </row>
    <row r="95" spans="1:32">
      <c r="D95" s="222"/>
      <c r="E95" s="162">
        <v>41122</v>
      </c>
      <c r="F95" s="340"/>
      <c r="G95" s="340"/>
      <c r="H95" s="340"/>
      <c r="I95" s="340"/>
      <c r="J95" s="340"/>
      <c r="K95" s="340"/>
      <c r="L95" s="340"/>
      <c r="M95" s="340"/>
      <c r="N95" s="340"/>
      <c r="O95" s="340"/>
      <c r="P95" s="340"/>
      <c r="Q95" s="340"/>
      <c r="R95" s="341"/>
      <c r="S95" s="341"/>
      <c r="T95" s="341"/>
      <c r="AD95" s="139"/>
    </row>
    <row r="96" spans="1:32">
      <c r="D96" s="234"/>
      <c r="E96" s="162">
        <v>41153</v>
      </c>
      <c r="F96" s="340"/>
      <c r="G96" s="340"/>
      <c r="H96" s="340"/>
      <c r="I96" s="340"/>
      <c r="J96" s="340"/>
      <c r="K96" s="340"/>
      <c r="L96" s="340"/>
      <c r="M96" s="340"/>
      <c r="N96" s="340"/>
      <c r="O96" s="340"/>
      <c r="P96" s="340"/>
      <c r="Q96" s="340"/>
      <c r="R96" s="341"/>
      <c r="S96" s="341"/>
      <c r="T96" s="341"/>
      <c r="AD96" s="139"/>
    </row>
    <row r="97" spans="4:30">
      <c r="D97" s="234"/>
      <c r="E97" s="162">
        <v>41183</v>
      </c>
      <c r="F97" s="340"/>
      <c r="G97" s="340"/>
      <c r="H97" s="340"/>
      <c r="I97" s="340"/>
      <c r="J97" s="340"/>
      <c r="K97" s="340"/>
      <c r="L97" s="340"/>
      <c r="M97" s="340"/>
      <c r="N97" s="340"/>
      <c r="O97" s="340"/>
      <c r="P97" s="340"/>
      <c r="Q97" s="340"/>
      <c r="R97" s="341"/>
      <c r="S97" s="341"/>
      <c r="T97" s="341"/>
      <c r="AD97" s="139"/>
    </row>
    <row r="98" spans="4:30">
      <c r="D98" s="234"/>
      <c r="E98" s="162">
        <v>41214</v>
      </c>
      <c r="F98" s="340"/>
      <c r="G98" s="340"/>
      <c r="H98" s="340"/>
      <c r="I98" s="340"/>
      <c r="J98" s="340"/>
      <c r="K98" s="340"/>
      <c r="L98" s="340"/>
      <c r="M98" s="340"/>
      <c r="N98" s="340"/>
      <c r="O98" s="340"/>
      <c r="P98" s="340"/>
      <c r="Q98" s="340"/>
      <c r="R98" s="341"/>
      <c r="S98" s="341"/>
      <c r="T98" s="341"/>
      <c r="AD98" s="139"/>
    </row>
    <row r="99" spans="4:30" ht="15" customHeight="1">
      <c r="D99" s="234"/>
      <c r="E99" s="162">
        <v>41244</v>
      </c>
      <c r="F99" s="340" t="s">
        <v>142</v>
      </c>
      <c r="G99" s="340"/>
      <c r="H99" s="340"/>
      <c r="I99" s="340"/>
      <c r="J99" s="340"/>
      <c r="K99" s="340"/>
      <c r="L99" s="340"/>
      <c r="M99" s="340"/>
      <c r="N99" s="340"/>
      <c r="O99" s="340"/>
      <c r="P99" s="340"/>
      <c r="Q99" s="340"/>
      <c r="R99" s="341"/>
      <c r="S99" s="341"/>
      <c r="T99" s="341"/>
      <c r="AD99" s="139"/>
    </row>
    <row r="100" spans="4:30">
      <c r="E100" s="162">
        <v>41275</v>
      </c>
      <c r="F100" s="340"/>
      <c r="G100" s="340"/>
      <c r="H100" s="340"/>
      <c r="I100" s="340"/>
      <c r="J100" s="340"/>
      <c r="K100" s="340"/>
      <c r="L100" s="340"/>
      <c r="M100" s="340"/>
      <c r="N100" s="340"/>
      <c r="O100" s="340"/>
      <c r="P100" s="340"/>
      <c r="Q100" s="340"/>
      <c r="R100" s="341"/>
      <c r="S100" s="341"/>
      <c r="T100" s="341"/>
      <c r="AD100" s="139"/>
    </row>
    <row r="101" spans="4:30">
      <c r="E101" s="162">
        <v>41306</v>
      </c>
      <c r="F101" s="340"/>
      <c r="G101" s="340"/>
      <c r="H101" s="340"/>
      <c r="I101" s="340"/>
      <c r="J101" s="340"/>
      <c r="K101" s="340"/>
      <c r="L101" s="340"/>
      <c r="M101" s="340"/>
      <c r="N101" s="340"/>
      <c r="O101" s="340"/>
      <c r="P101" s="340"/>
      <c r="Q101" s="340"/>
      <c r="R101" s="341"/>
      <c r="S101" s="341"/>
      <c r="T101" s="341"/>
      <c r="AD101" s="139"/>
    </row>
    <row r="102" spans="4:30">
      <c r="E102" s="162">
        <v>41334</v>
      </c>
      <c r="F102" s="340"/>
      <c r="G102" s="340"/>
      <c r="H102" s="340"/>
      <c r="I102" s="340"/>
      <c r="J102" s="340"/>
      <c r="K102" s="340"/>
      <c r="L102" s="340"/>
      <c r="M102" s="340"/>
      <c r="N102" s="340"/>
      <c r="O102" s="340"/>
      <c r="P102" s="340"/>
      <c r="Q102" s="340"/>
      <c r="R102" s="341"/>
      <c r="S102" s="341"/>
      <c r="T102" s="341"/>
      <c r="AD102" s="139"/>
    </row>
    <row r="103" spans="4:30">
      <c r="E103" s="162">
        <v>41365</v>
      </c>
      <c r="F103" s="340"/>
      <c r="G103" s="340"/>
      <c r="H103" s="340"/>
      <c r="I103" s="340"/>
      <c r="J103" s="340"/>
      <c r="K103" s="340"/>
      <c r="L103" s="340"/>
      <c r="M103" s="340"/>
      <c r="N103" s="340"/>
      <c r="O103" s="340"/>
      <c r="P103" s="340"/>
      <c r="Q103" s="340"/>
      <c r="R103" s="341"/>
      <c r="S103" s="341"/>
      <c r="T103" s="341"/>
      <c r="AD103" s="139"/>
    </row>
    <row r="104" spans="4:30">
      <c r="E104" s="162">
        <v>41395</v>
      </c>
      <c r="F104" s="340"/>
      <c r="G104" s="340"/>
      <c r="H104" s="340"/>
      <c r="I104" s="340"/>
      <c r="J104" s="340"/>
      <c r="K104" s="340"/>
      <c r="L104" s="340"/>
      <c r="M104" s="340"/>
      <c r="N104" s="340"/>
      <c r="O104" s="340"/>
      <c r="P104" s="340"/>
      <c r="Q104" s="340"/>
      <c r="R104" s="341"/>
      <c r="S104" s="341"/>
      <c r="T104" s="341"/>
      <c r="AD104" s="139"/>
    </row>
    <row r="105" spans="4:30">
      <c r="E105" s="162">
        <v>41426</v>
      </c>
      <c r="F105" s="340"/>
      <c r="G105" s="340"/>
      <c r="H105" s="340"/>
      <c r="I105" s="340"/>
      <c r="J105" s="340"/>
      <c r="K105" s="340"/>
      <c r="L105" s="340"/>
      <c r="M105" s="340"/>
      <c r="N105" s="340"/>
      <c r="O105" s="340"/>
      <c r="P105" s="340"/>
      <c r="Q105" s="340"/>
      <c r="R105" s="341"/>
      <c r="S105" s="341"/>
      <c r="T105" s="341"/>
      <c r="AD105" s="139"/>
    </row>
    <row r="106" spans="4:30">
      <c r="E106" s="162">
        <v>41456</v>
      </c>
      <c r="F106" s="340"/>
      <c r="G106" s="340"/>
      <c r="H106" s="340"/>
      <c r="I106" s="340"/>
      <c r="J106" s="340"/>
      <c r="K106" s="340"/>
      <c r="L106" s="340"/>
      <c r="M106" s="340"/>
      <c r="N106" s="340"/>
      <c r="O106" s="340"/>
      <c r="P106" s="340"/>
      <c r="Q106" s="340"/>
      <c r="R106" s="341"/>
      <c r="S106" s="341"/>
      <c r="T106" s="341"/>
      <c r="AD106" s="139"/>
    </row>
    <row r="107" spans="4:30">
      <c r="E107" s="162">
        <v>41487</v>
      </c>
      <c r="F107" s="340"/>
      <c r="G107" s="340"/>
      <c r="H107" s="340"/>
      <c r="I107" s="340"/>
      <c r="J107" s="340"/>
      <c r="K107" s="340"/>
      <c r="L107" s="340"/>
      <c r="M107" s="340"/>
      <c r="N107" s="340"/>
      <c r="O107" s="340"/>
      <c r="P107" s="340"/>
      <c r="Q107" s="340"/>
      <c r="R107" s="341"/>
      <c r="S107" s="341"/>
      <c r="T107" s="341"/>
      <c r="AD107" s="139"/>
    </row>
    <row r="108" spans="4:30">
      <c r="E108" s="162">
        <v>41518</v>
      </c>
      <c r="F108" s="340"/>
      <c r="G108" s="340"/>
      <c r="H108" s="340"/>
      <c r="I108" s="340"/>
      <c r="J108" s="340"/>
      <c r="K108" s="340"/>
      <c r="L108" s="340"/>
      <c r="M108" s="340"/>
      <c r="N108" s="340"/>
      <c r="O108" s="340"/>
      <c r="P108" s="340"/>
      <c r="Q108" s="340"/>
      <c r="R108" s="341"/>
      <c r="S108" s="341"/>
      <c r="T108" s="341"/>
      <c r="AD108" s="139"/>
    </row>
    <row r="109" spans="4:30">
      <c r="E109" s="162">
        <v>41548</v>
      </c>
      <c r="F109" s="340"/>
      <c r="G109" s="340"/>
      <c r="H109" s="340"/>
      <c r="I109" s="340"/>
      <c r="J109" s="340"/>
      <c r="K109" s="340"/>
      <c r="L109" s="340"/>
      <c r="M109" s="340"/>
      <c r="N109" s="340"/>
      <c r="O109" s="340"/>
      <c r="P109" s="340"/>
      <c r="Q109" s="340"/>
      <c r="R109" s="341"/>
      <c r="S109" s="341"/>
      <c r="T109" s="341"/>
      <c r="AD109" s="139"/>
    </row>
    <row r="110" spans="4:30">
      <c r="E110" s="162">
        <v>41579</v>
      </c>
      <c r="F110" s="340"/>
      <c r="G110" s="340"/>
      <c r="H110" s="340"/>
      <c r="I110" s="340"/>
      <c r="J110" s="340"/>
      <c r="K110" s="340"/>
      <c r="L110" s="340"/>
      <c r="M110" s="340"/>
      <c r="N110" s="340"/>
      <c r="O110" s="340"/>
      <c r="P110" s="340"/>
      <c r="Q110" s="340"/>
      <c r="R110" s="341"/>
      <c r="S110" s="341"/>
      <c r="T110" s="341"/>
      <c r="AD110" s="139"/>
    </row>
    <row r="111" spans="4:30">
      <c r="E111" s="162">
        <v>41609</v>
      </c>
      <c r="F111" s="340"/>
      <c r="G111" s="340"/>
      <c r="H111" s="340"/>
      <c r="I111" s="340"/>
      <c r="J111" s="340"/>
      <c r="K111" s="340"/>
      <c r="L111" s="340"/>
      <c r="M111" s="340"/>
      <c r="N111" s="340"/>
      <c r="O111" s="340"/>
      <c r="P111" s="340"/>
      <c r="Q111" s="340"/>
      <c r="R111" s="341"/>
      <c r="S111" s="341"/>
      <c r="T111" s="341"/>
      <c r="AD111" s="139"/>
    </row>
    <row r="112" spans="4:30">
      <c r="F112" s="265"/>
      <c r="G112" s="265"/>
      <c r="H112" s="265"/>
      <c r="I112" s="265"/>
      <c r="J112" s="265"/>
      <c r="K112" s="265"/>
      <c r="L112" s="265"/>
      <c r="M112" s="265"/>
      <c r="N112" s="265"/>
      <c r="O112" s="265"/>
      <c r="P112" s="265"/>
      <c r="Q112" s="265"/>
      <c r="R112" s="265"/>
      <c r="S112" s="265"/>
      <c r="T112" s="265"/>
    </row>
    <row r="113" spans="6:20">
      <c r="F113" s="265"/>
      <c r="G113" s="265"/>
      <c r="H113" s="265"/>
      <c r="I113" s="265"/>
      <c r="J113" s="265"/>
      <c r="K113" s="265"/>
      <c r="L113" s="265"/>
      <c r="M113" s="265"/>
      <c r="N113" s="265"/>
      <c r="O113" s="265"/>
      <c r="P113" s="265"/>
      <c r="Q113" s="265"/>
      <c r="R113" s="265"/>
      <c r="S113" s="265"/>
      <c r="T113" s="265"/>
    </row>
    <row r="114" spans="6:20">
      <c r="F114" s="265"/>
      <c r="G114" s="265"/>
      <c r="H114" s="265"/>
      <c r="I114" s="265"/>
      <c r="J114" s="265"/>
      <c r="K114" s="265"/>
      <c r="L114" s="265"/>
      <c r="M114" s="265"/>
      <c r="N114" s="265"/>
      <c r="O114" s="265"/>
      <c r="P114" s="265"/>
      <c r="Q114" s="265"/>
      <c r="R114" s="265"/>
      <c r="S114" s="265"/>
      <c r="T114" s="265"/>
    </row>
    <row r="115" spans="6:20">
      <c r="F115" s="265"/>
      <c r="G115" s="265"/>
      <c r="H115" s="265"/>
      <c r="I115" s="265"/>
      <c r="J115" s="265"/>
      <c r="K115" s="265"/>
      <c r="L115" s="265"/>
      <c r="M115" s="265"/>
      <c r="N115" s="265"/>
      <c r="O115" s="265"/>
      <c r="P115" s="265"/>
      <c r="Q115" s="265"/>
      <c r="R115" s="265"/>
      <c r="S115" s="265"/>
      <c r="T115" s="265"/>
    </row>
  </sheetData>
  <customSheetViews>
    <customSheetView guid="{00D23E42-543D-436C-AA84-0A62465319D8}" scale="80" fitToPage="1" topLeftCell="A4">
      <pane xSplit="1" topLeftCell="Y1" activePane="topRight" state="frozen"/>
      <selection pane="topRight" activeCell="AB32" sqref="AB32:AB39"/>
      <rowBreaks count="1" manualBreakCount="1">
        <brk id="64" max="1" man="1"/>
      </rowBreaks>
      <pageMargins left="0.5" right="0.5" top="0.25" bottom="0.25" header="0.5" footer="0.5"/>
      <pageSetup paperSize="17" scale="61" orientation="landscape" r:id="rId1"/>
      <headerFooter alignWithMargins="0"/>
    </customSheetView>
    <customSheetView guid="{BE3D6E2B-609E-47D5-9384-D7369416F08A}" scale="80" fitToPage="1" topLeftCell="A4">
      <pane xSplit="1" topLeftCell="Y1" activePane="topRight" state="frozen"/>
      <selection pane="topRight" activeCell="AB32" sqref="AB32:AB39"/>
      <rowBreaks count="1" manualBreakCount="1">
        <brk id="64" max="1" man="1"/>
      </rowBreaks>
      <pageMargins left="0.5" right="0.5" top="0.25" bottom="0.25" header="0.5" footer="0.5"/>
      <pageSetup paperSize="17" scale="61" orientation="landscape" r:id="rId2"/>
      <headerFooter alignWithMargins="0"/>
    </customSheetView>
    <customSheetView guid="{12A302A7-2028-4631-BA49-7420546C5656}" scale="80" fitToPage="1" topLeftCell="A4">
      <pane xSplit="1" topLeftCell="Y1" activePane="topRight" state="frozen"/>
      <selection pane="topRight" activeCell="AB48" sqref="AB48"/>
      <rowBreaks count="1" manualBreakCount="1">
        <brk id="64" max="1" man="1"/>
      </rowBreaks>
      <pageMargins left="0.5" right="0.5" top="0.25" bottom="0.25" header="0.5" footer="0.5"/>
      <pageSetup paperSize="17" scale="61" orientation="landscape" r:id="rId3"/>
      <headerFooter alignWithMargins="0"/>
    </customSheetView>
    <customSheetView guid="{F6FB3C86-C705-4B66-AE7E-B8118E217282}" scale="70" fitToPage="1" topLeftCell="A4">
      <pane xSplit="1" topLeftCell="U1" activePane="topRight" state="frozen"/>
      <selection pane="topRight" activeCell="Z48" sqref="Z48"/>
      <rowBreaks count="1" manualBreakCount="1">
        <brk id="64" max="1" man="1"/>
      </rowBreaks>
      <pageMargins left="0.5" right="0.5" top="0.25" bottom="0.25" header="0.5" footer="0.5"/>
      <pageSetup paperSize="17" scale="61" orientation="landscape" r:id="rId4"/>
      <headerFooter alignWithMargins="0"/>
    </customSheetView>
    <customSheetView guid="{FAFAB48A-F0C9-4E4E-9865-6B5A7EFA1DE3}" scale="70" fitToPage="1" topLeftCell="A4">
      <pane xSplit="1" topLeftCell="U1" activePane="topRight" state="frozen"/>
      <selection pane="topRight" activeCell="Y38" sqref="Y38"/>
      <rowBreaks count="1" manualBreakCount="1">
        <brk id="64" max="1" man="1"/>
      </rowBreaks>
      <pageMargins left="0.5" right="0.5" top="0.25" bottom="0.25" header="0.5" footer="0.5"/>
      <pageSetup paperSize="17" scale="59" orientation="landscape" r:id="rId5"/>
      <headerFooter alignWithMargins="0"/>
    </customSheetView>
    <customSheetView guid="{906B59F4-57E3-44A2-8FFC-DC6E8BD2AF1F}" scale="70" fitToPage="1">
      <pane xSplit="1" topLeftCell="B1" activePane="topRight" state="frozen"/>
      <selection pane="topRight" activeCell="R28" sqref="R28"/>
      <rowBreaks count="1" manualBreakCount="1">
        <brk id="64" max="1" man="1"/>
      </rowBreaks>
      <pageMargins left="0.5" right="0.5" top="0.25" bottom="0.25" header="0.5" footer="0.5"/>
      <pageSetup paperSize="17" scale="59" orientation="landscape" r:id="rId6"/>
      <headerFooter alignWithMargins="0"/>
    </customSheetView>
    <customSheetView guid="{D600EF72-F8C3-4E28-AF35-04306816EC9A}" scale="70" fitToPage="1">
      <pane xSplit="1" topLeftCell="B1" activePane="topRight" state="frozen"/>
      <selection pane="topRight" activeCell="B93" sqref="B93"/>
      <rowBreaks count="1" manualBreakCount="1">
        <brk id="64" max="1" man="1"/>
      </rowBreaks>
      <pageMargins left="0.5" right="0.5" top="0.25" bottom="0.25" header="0.5" footer="0.5"/>
      <pageSetup paperSize="17" scale="59" orientation="landscape" r:id="rId7"/>
      <headerFooter alignWithMargins="0"/>
    </customSheetView>
    <customSheetView guid="{0E308286-4755-4646-9FAC-67091F8B0373}" scale="80" fitToPage="1" topLeftCell="A4">
      <pane xSplit="1" topLeftCell="S1" activePane="topRight" state="frozen"/>
      <selection pane="topRight" activeCell="S5" sqref="S5"/>
      <rowBreaks count="1" manualBreakCount="1">
        <brk id="64" max="1" man="1"/>
      </rowBreaks>
      <pageMargins left="0.5" right="0.5" top="0.25" bottom="0.25" header="0.5" footer="0.5"/>
      <pageSetup paperSize="17" scale="59" orientation="landscape" r:id="rId8"/>
      <headerFooter alignWithMargins="0"/>
    </customSheetView>
    <customSheetView guid="{959722E8-F874-4857-A4F0-9FE9FF920D93}" fitToPage="1">
      <pane xSplit="1" topLeftCell="T1" activePane="topRight" state="frozen"/>
      <selection pane="topRight" activeCell="V73" sqref="V73"/>
      <rowBreaks count="1" manualBreakCount="1">
        <brk id="64" max="1" man="1"/>
      </rowBreaks>
      <pageMargins left="0.5" right="0.5" top="0.25" bottom="0.25" header="0.5" footer="0.5"/>
      <pageSetup paperSize="17" scale="65" orientation="landscape" r:id="rId9"/>
      <headerFooter alignWithMargins="0"/>
    </customSheetView>
    <customSheetView guid="{A1C77666-EE60-4CD7-ADF7-26F191645AF7}" fitToPage="1" topLeftCell="A37">
      <pane xSplit="1" topLeftCell="S1" activePane="topRight" state="frozen"/>
      <selection pane="topRight" activeCell="U44" sqref="U44:U47"/>
      <rowBreaks count="1" manualBreakCount="1">
        <brk id="64" max="31" man="1"/>
      </rowBreaks>
      <pageMargins left="0.5" right="0.5" top="0.25" bottom="0.25" header="0.5" footer="0.5"/>
      <pageSetup paperSize="17" scale="37" orientation="landscape" r:id="rId10"/>
      <headerFooter alignWithMargins="0"/>
    </customSheetView>
    <customSheetView guid="{1B126E91-5D7C-48F9-BBDD-0388BE9593D9}" fitToPage="1" topLeftCell="A10">
      <pane xSplit="1" topLeftCell="Q1" activePane="topRight" state="frozen"/>
      <selection pane="topRight" activeCell="R31" sqref="R31"/>
      <rowBreaks count="1" manualBreakCount="1">
        <brk id="64" max="31" man="1"/>
      </rowBreaks>
      <pageMargins left="0.5" right="0.5" top="0.25" bottom="0.25" header="0.5" footer="0.5"/>
      <pageSetup paperSize="17" scale="37" orientation="landscape" r:id="rId11"/>
      <headerFooter alignWithMargins="0"/>
    </customSheetView>
    <customSheetView guid="{27AF950E-34D4-43EE-90A3-22B2AFD6D517}" fitToPage="1" topLeftCell="A10">
      <pane xSplit="1" topLeftCell="Q1" activePane="topRight" state="frozen"/>
      <selection pane="topRight" activeCell="R31" sqref="R31"/>
      <rowBreaks count="1" manualBreakCount="1">
        <brk id="64" max="31" man="1"/>
      </rowBreaks>
      <pageMargins left="0.5" right="0.5" top="0.25" bottom="0.25" header="0.5" footer="0.5"/>
      <pageSetup paperSize="17" scale="37" orientation="landscape" r:id="rId12"/>
      <headerFooter alignWithMargins="0"/>
    </customSheetView>
    <customSheetView guid="{C83DBA27-DBEA-4CD5-9486-A93C389B7D9F}" fitToPage="1">
      <pane xSplit="1" topLeftCell="Q1" activePane="topRight" state="frozen"/>
      <selection pane="topRight" activeCell="T75" sqref="T75"/>
      <rowBreaks count="1" manualBreakCount="1">
        <brk id="64" max="31" man="1"/>
      </rowBreaks>
      <pageMargins left="0.5" right="0.5" top="0.25" bottom="0.25" header="0.5" footer="0.5"/>
      <pageSetup paperSize="17" scale="37" orientation="landscape" r:id="rId13"/>
      <headerFooter alignWithMargins="0"/>
    </customSheetView>
    <customSheetView guid="{E9B595C0-77EB-4C88-8860-A07A7DB0399B}" scale="70" fitToPage="1">
      <pane xSplit="1" topLeftCell="O1" activePane="topRight" state="frozen"/>
      <selection pane="topRight" activeCell="A9" sqref="A9"/>
      <rowBreaks count="1" manualBreakCount="1">
        <brk id="64" max="31" man="1"/>
      </rowBreaks>
      <pageMargins left="0.5" right="0.5" top="0.25" bottom="0.25" header="0.5" footer="0.5"/>
      <pageSetup paperSize="17" scale="37" orientation="landscape" r:id="rId14"/>
      <headerFooter alignWithMargins="0"/>
    </customSheetView>
    <customSheetView guid="{CB2601DD-81DA-4EEF-92E9-4B82A983E92F}" scale="25" fitToPage="1">
      <pane xSplit="1" topLeftCell="B1" activePane="topRight" state="frozen"/>
      <selection pane="topRight" sqref="A1:AF113"/>
      <rowBreaks count="1" manualBreakCount="1">
        <brk id="64" max="31" man="1"/>
      </rowBreaks>
      <pageMargins left="0.5" right="0.5" top="0.25" bottom="0.25" header="0.5" footer="0.5"/>
      <pageSetup paperSize="17" scale="37" orientation="landscape" r:id="rId15"/>
      <headerFooter alignWithMargins="0"/>
    </customSheetView>
    <customSheetView guid="{3B859112-1734-415C-A6AC-1274A5A54C33}" scale="70">
      <pane xSplit="1" topLeftCell="N1" activePane="topRight" state="frozen"/>
      <selection pane="topRight" activeCell="S43" sqref="S43"/>
      <rowBreaks count="1" manualBreakCount="1">
        <brk id="64" max="1" man="1"/>
      </rowBreaks>
      <pageMargins left="0.5" right="0.5" top="0.25" bottom="0.25" header="0.5" footer="0.5"/>
      <pageSetup scale="99" orientation="portrait" r:id="rId16"/>
      <headerFooter alignWithMargins="0"/>
    </customSheetView>
    <customSheetView guid="{B27B988B-7FE7-4E90-800C-F8C6DA9EBA91}">
      <pane xSplit="1" topLeftCell="N1" activePane="topRight" state="frozen"/>
      <selection pane="topRight" activeCell="Q18" sqref="Q18"/>
      <rowBreaks count="1" manualBreakCount="1">
        <brk id="64" max="1" man="1"/>
      </rowBreaks>
      <pageMargins left="0.5" right="0.5" top="0.25" bottom="0.25" header="0.5" footer="0.5"/>
      <pageSetup scale="99" orientation="portrait" r:id="rId17"/>
      <headerFooter alignWithMargins="0"/>
    </customSheetView>
    <customSheetView guid="{E671AD56-0747-47C6-9FD6-DDF854F488F8}" scale="25" showPageBreaks="1" fitToPage="1" printArea="1">
      <pane xSplit="1" topLeftCell="B1" activePane="topRight" state="frozen"/>
      <selection pane="topRight" sqref="A1:AF113"/>
      <rowBreaks count="1" manualBreakCount="1">
        <brk id="64" max="31" man="1"/>
      </rowBreaks>
      <pageMargins left="0.5" right="0.5" top="0.25" bottom="0.25" header="0.5" footer="0.5"/>
      <pageSetup paperSize="17" scale="37" orientation="landscape" r:id="rId18"/>
      <headerFooter alignWithMargins="0"/>
    </customSheetView>
    <customSheetView guid="{C1713935-D469-4301-97EE-854E3088DB00}" scale="70" fitToPage="1" topLeftCell="A7">
      <pane xSplit="1" topLeftCell="O1" activePane="topRight" state="frozen"/>
      <selection pane="topRight" activeCell="S32" sqref="S32"/>
      <rowBreaks count="1" manualBreakCount="1">
        <brk id="64" max="31" man="1"/>
      </rowBreaks>
      <pageMargins left="0.5" right="0.5" top="0.25" bottom="0.25" header="0.5" footer="0.5"/>
      <pageSetup paperSize="17" scale="37" orientation="landscape" r:id="rId19"/>
      <headerFooter alignWithMargins="0"/>
    </customSheetView>
    <customSheetView guid="{5DFF565F-BA81-4E50-A562-AD999975AB83}" fitToPage="1" topLeftCell="A10">
      <pane xSplit="1" topLeftCell="Q1" activePane="topRight" state="frozen"/>
      <selection pane="topRight" activeCell="R31" sqref="R31"/>
      <rowBreaks count="1" manualBreakCount="1">
        <brk id="64" max="31" man="1"/>
      </rowBreaks>
      <pageMargins left="0.5" right="0.5" top="0.25" bottom="0.25" header="0.5" footer="0.5"/>
      <pageSetup paperSize="17" scale="37" orientation="landscape" r:id="rId20"/>
      <headerFooter alignWithMargins="0"/>
    </customSheetView>
    <customSheetView guid="{B01B5E33-245B-40EB-A009-7C8850FFCABF}" scale="90" fitToPage="1">
      <pane xSplit="1" topLeftCell="B1" activePane="topRight" state="frozen"/>
      <selection pane="topRight" activeCell="T32" sqref="T32:AC39"/>
      <rowBreaks count="1" manualBreakCount="1">
        <brk id="64" max="31" man="1"/>
      </rowBreaks>
      <pageMargins left="0.5" right="0.5" top="0.25" bottom="0.25" header="0.5" footer="0.5"/>
      <pageSetup paperSize="17" scale="37" orientation="landscape" r:id="rId21"/>
      <headerFooter alignWithMargins="0"/>
    </customSheetView>
    <customSheetView guid="{44FE27A4-BCF3-424E-9751-50FCAEF5ADEC}" scale="70" fitToPage="1">
      <pane xSplit="1" topLeftCell="R1" activePane="topRight" state="frozen"/>
      <selection pane="topRight" activeCell="R46" sqref="R46:X46"/>
      <rowBreaks count="1" manualBreakCount="1">
        <brk id="64" max="1" man="1"/>
      </rowBreaks>
      <pageMargins left="0.5" right="0.5" top="0.25" bottom="0.25" header="0.5" footer="0.5"/>
      <pageSetup paperSize="17" scale="59" orientation="landscape" r:id="rId22"/>
      <headerFooter alignWithMargins="0"/>
    </customSheetView>
    <customSheetView guid="{D5BDB96B-69F0-4D1B-93E2-D9A52CF65BD4}" scale="70" fitToPage="1" topLeftCell="A4">
      <pane xSplit="1" topLeftCell="U1" activePane="topRight" state="frozen"/>
      <selection pane="topRight" activeCell="Z48" sqref="Z48"/>
      <rowBreaks count="1" manualBreakCount="1">
        <brk id="64" max="1" man="1"/>
      </rowBreaks>
      <pageMargins left="0.5" right="0.5" top="0.25" bottom="0.25" header="0.5" footer="0.5"/>
      <pageSetup paperSize="17" scale="61" orientation="landscape" r:id="rId23"/>
      <headerFooter alignWithMargins="0"/>
    </customSheetView>
    <customSheetView guid="{CF610BCD-704F-411F-A65E-EFA33D00B85C}" scale="80" fitToPage="1">
      <pane xSplit="1" topLeftCell="B1" activePane="topRight" state="frozen"/>
      <selection pane="topRight" activeCell="AA71" sqref="AA71:AA72"/>
      <rowBreaks count="1" manualBreakCount="1">
        <brk id="64" max="1" man="1"/>
      </rowBreaks>
      <pageMargins left="0.5" right="0.5" top="0.25" bottom="0.25" header="0.5" footer="0.5"/>
      <pageSetup paperSize="17" scale="61" orientation="landscape" r:id="rId24"/>
      <headerFooter alignWithMargins="0"/>
    </customSheetView>
    <customSheetView guid="{53921E1F-472A-4EBB-8ED2-B1728D33C14A}" scale="80" fitToPage="1" topLeftCell="A4">
      <pane xSplit="1" topLeftCell="Y1" activePane="topRight" state="frozen"/>
      <selection pane="topRight" activeCell="AB48" sqref="AB48"/>
      <rowBreaks count="1" manualBreakCount="1">
        <brk id="64" max="1" man="1"/>
      </rowBreaks>
      <pageMargins left="0.5" right="0.5" top="0.25" bottom="0.25" header="0.5" footer="0.5"/>
      <pageSetup paperSize="17" scale="61" orientation="landscape" r:id="rId25"/>
      <headerFooter alignWithMargins="0"/>
    </customSheetView>
    <customSheetView guid="{CF32BA39-C68F-4AC2-AE01-65D52DEB1291}" scale="80" fitToPage="1" topLeftCell="A4">
      <pane xSplit="1" topLeftCell="Y1" activePane="topRight" state="frozen"/>
      <selection pane="topRight" activeCell="AB48" sqref="AB48"/>
      <rowBreaks count="1" manualBreakCount="1">
        <brk id="64" max="1" man="1"/>
      </rowBreaks>
      <pageMargins left="0.5" right="0.5" top="0.25" bottom="0.25" header="0.5" footer="0.5"/>
      <pageSetup paperSize="17" scale="61" orientation="landscape" r:id="rId26"/>
      <headerFooter alignWithMargins="0"/>
    </customSheetView>
    <customSheetView guid="{31AF93E1-8CA4-4E17-B4A7-D8D38F96FDDB}" scale="80" fitToPage="1" topLeftCell="A4">
      <pane xSplit="1" topLeftCell="Y1" activePane="topRight" state="frozen"/>
      <selection pane="topRight" activeCell="AB32" sqref="AB32:AB39"/>
      <rowBreaks count="1" manualBreakCount="1">
        <brk id="64" max="1" man="1"/>
      </rowBreaks>
      <pageMargins left="0.5" right="0.5" top="0.25" bottom="0.25" header="0.5" footer="0.5"/>
      <pageSetup paperSize="17" scale="61" orientation="landscape" r:id="rId27"/>
      <headerFooter alignWithMargins="0"/>
    </customSheetView>
    <customSheetView guid="{4326A646-41C1-4C8C-9BBE-C00D4117E7D4}" scale="80" fitToPage="1" topLeftCell="A4">
      <pane xSplit="1" topLeftCell="Y1" activePane="topRight" state="frozen"/>
      <selection pane="topRight" activeCell="AB32" sqref="AB32:AB39"/>
      <rowBreaks count="1" manualBreakCount="1">
        <brk id="64" max="1" man="1"/>
      </rowBreaks>
      <pageMargins left="0.5" right="0.5" top="0.25" bottom="0.25" header="0.5" footer="0.5"/>
      <pageSetup paperSize="17" scale="61" orientation="landscape" r:id="rId28"/>
      <headerFooter alignWithMargins="0"/>
    </customSheetView>
    <customSheetView guid="{E9247C17-4601-4A8A-A970-8C31988E0A0E}" scale="80" fitToPage="1" topLeftCell="A4">
      <pane xSplit="1" topLeftCell="Y1" activePane="topRight" state="frozen"/>
      <selection pane="topRight" activeCell="AB32" sqref="AB32:AB39"/>
      <rowBreaks count="1" manualBreakCount="1">
        <brk id="64" max="1" man="1"/>
      </rowBreaks>
      <pageMargins left="0.5" right="0.5" top="0.25" bottom="0.25" header="0.5" footer="0.5"/>
      <pageSetup paperSize="17" scale="61" orientation="landscape" r:id="rId29"/>
      <headerFooter alignWithMargins="0"/>
    </customSheetView>
  </customSheetViews>
  <mergeCells count="93">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AD87:AF87"/>
    <mergeCell ref="F90:I90"/>
    <mergeCell ref="R90:T90"/>
    <mergeCell ref="D1:F1"/>
    <mergeCell ref="D85:G85"/>
    <mergeCell ref="F87:I87"/>
    <mergeCell ref="J87:M87"/>
    <mergeCell ref="N87:Q87"/>
    <mergeCell ref="F88:I88"/>
    <mergeCell ref="J88:M88"/>
    <mergeCell ref="N88:Q88"/>
    <mergeCell ref="R88:T88"/>
    <mergeCell ref="R89:T89"/>
  </mergeCells>
  <dataValidations count="1">
    <dataValidation type="list" showInputMessage="1" showErrorMessage="1" sqref="B7">
      <formula1>$F$8:$AC$8</formula1>
    </dataValidation>
  </dataValidations>
  <pageMargins left="0.5" right="0.5" top="0.25" bottom="0.25" header="0.5" footer="0.5"/>
  <pageSetup paperSize="17" scale="61" orientation="landscape" r:id="rId30"/>
  <headerFooter alignWithMargins="0"/>
  <rowBreaks count="1" manualBreakCount="1">
    <brk id="64" max="1" man="1"/>
  </rowBreaks>
</worksheet>
</file>

<file path=xl/worksheets/sheet18.xml><?xml version="1.0" encoding="utf-8"?>
<worksheet xmlns="http://schemas.openxmlformats.org/spreadsheetml/2006/main" xmlns:r="http://schemas.openxmlformats.org/officeDocument/2006/relationships">
  <dimension ref="A1:AE111"/>
  <sheetViews>
    <sheetView zoomScale="80" zoomScaleNormal="80" workbookViewId="0">
      <pane xSplit="1" topLeftCell="Y1" activePane="topRight" state="frozen"/>
      <selection activeCell="D27" sqref="D27"/>
      <selection pane="topRight" activeCell="T12" sqref="T12"/>
    </sheetView>
  </sheetViews>
  <sheetFormatPr defaultColWidth="9.140625" defaultRowHeight="15"/>
  <cols>
    <col min="1" max="1" width="69.42578125" style="139" bestFit="1" customWidth="1"/>
    <col min="2" max="2" width="33.42578125" style="139" bestFit="1" customWidth="1"/>
    <col min="3" max="3" width="6.42578125" style="141" customWidth="1"/>
    <col min="4" max="4" width="4.42578125" style="141" customWidth="1"/>
    <col min="5" max="5" width="25.42578125" style="141" bestFit="1" customWidth="1"/>
    <col min="6" max="6" width="15.42578125" style="141" bestFit="1" customWidth="1"/>
    <col min="7" max="29" width="15.42578125" style="139" bestFit="1" customWidth="1"/>
    <col min="30" max="30" width="16.42578125" style="139" bestFit="1" customWidth="1"/>
    <col min="31" max="31" width="7" style="139" bestFit="1"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c r="A2" s="136" t="s">
        <v>4</v>
      </c>
      <c r="B2" s="137" t="s">
        <v>127</v>
      </c>
      <c r="C2" s="138"/>
      <c r="E2" s="142"/>
      <c r="F2" s="143">
        <v>2012</v>
      </c>
      <c r="G2" s="143">
        <v>2013</v>
      </c>
      <c r="H2" s="143">
        <v>2014</v>
      </c>
      <c r="I2" s="143">
        <v>2015</v>
      </c>
    </row>
    <row r="3" spans="1:31">
      <c r="A3" s="136" t="s">
        <v>5</v>
      </c>
      <c r="B3" s="144" t="s">
        <v>99</v>
      </c>
      <c r="C3" s="145"/>
      <c r="E3" s="146" t="s">
        <v>61</v>
      </c>
      <c r="F3" s="147">
        <v>87709</v>
      </c>
      <c r="G3" s="242">
        <v>125119</v>
      </c>
      <c r="H3" s="242">
        <v>134864</v>
      </c>
      <c r="I3" s="242">
        <v>134864</v>
      </c>
    </row>
    <row r="4" spans="1:31">
      <c r="A4" s="136" t="s">
        <v>7</v>
      </c>
      <c r="B4" s="148">
        <v>41260</v>
      </c>
      <c r="C4" s="149"/>
      <c r="E4" s="146" t="s">
        <v>62</v>
      </c>
      <c r="F4" s="150">
        <v>2272481</v>
      </c>
      <c r="G4" s="243">
        <v>3241752</v>
      </c>
      <c r="H4" s="243">
        <v>3494248</v>
      </c>
      <c r="I4" s="243">
        <v>3494248</v>
      </c>
      <c r="K4" s="151"/>
      <c r="L4" s="151"/>
      <c r="M4" s="151"/>
      <c r="N4" s="151"/>
      <c r="O4" s="151"/>
      <c r="P4" s="151"/>
      <c r="Q4" s="151"/>
      <c r="R4" s="151"/>
      <c r="S4" s="151"/>
      <c r="T4" s="151"/>
      <c r="U4" s="151"/>
      <c r="V4" s="151"/>
      <c r="W4" s="151"/>
      <c r="X4" s="151"/>
      <c r="Y4" s="151"/>
      <c r="Z4" s="151"/>
      <c r="AA4" s="151"/>
      <c r="AB4" s="151"/>
      <c r="AC4" s="151"/>
      <c r="AD4" s="151"/>
      <c r="AE4" s="244"/>
    </row>
    <row r="5" spans="1:31">
      <c r="A5" s="136" t="s">
        <v>8</v>
      </c>
      <c r="B5" s="154">
        <v>41320</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41030</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81</v>
      </c>
      <c r="B10" s="168"/>
      <c r="E10" s="169" t="s">
        <v>25</v>
      </c>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41">
        <v>3</v>
      </c>
    </row>
    <row r="11" spans="1:31">
      <c r="A11" s="173" t="s">
        <v>10</v>
      </c>
      <c r="B11" s="174">
        <f>HLOOKUP($B$7,$F$8:$AC$75,AE11,FALSE)</f>
        <v>7241.5079999999944</v>
      </c>
      <c r="E11" s="175" t="s">
        <v>24</v>
      </c>
      <c r="F11" s="176">
        <v>0</v>
      </c>
      <c r="G11" s="176">
        <v>0</v>
      </c>
      <c r="H11" s="176">
        <v>0</v>
      </c>
      <c r="I11" s="176">
        <v>0</v>
      </c>
      <c r="J11" s="176">
        <v>0</v>
      </c>
      <c r="K11" s="176">
        <v>0</v>
      </c>
      <c r="L11" s="176">
        <v>302.40000000000003</v>
      </c>
      <c r="M11" s="176">
        <v>1641.6</v>
      </c>
      <c r="N11" s="176">
        <v>0</v>
      </c>
      <c r="O11" s="176">
        <v>0</v>
      </c>
      <c r="P11" s="176">
        <v>0</v>
      </c>
      <c r="Q11" s="176">
        <v>0</v>
      </c>
      <c r="R11" s="235">
        <v>12355.965</v>
      </c>
      <c r="S11" s="235">
        <v>0</v>
      </c>
      <c r="T11" s="235">
        <v>6052.77</v>
      </c>
      <c r="U11" s="235">
        <v>15.119999999998981</v>
      </c>
      <c r="V11" s="235">
        <v>4011.3719999999994</v>
      </c>
      <c r="W11" s="235">
        <v>1646.8919999999998</v>
      </c>
      <c r="X11" s="235">
        <v>521.89200000000346</v>
      </c>
      <c r="Y11" s="235">
        <v>880.93799999999828</v>
      </c>
      <c r="Z11" s="235">
        <v>2218.8419999999969</v>
      </c>
      <c r="AA11" s="235">
        <v>1996.1550000000061</v>
      </c>
      <c r="AB11" s="235">
        <v>7241.5079999999944</v>
      </c>
      <c r="AC11" s="235"/>
      <c r="AD11" s="177">
        <f>SUM(F11:AC11)</f>
        <v>38885.453999999998</v>
      </c>
      <c r="AE11" s="141">
        <v>4</v>
      </c>
    </row>
    <row r="12" spans="1:31">
      <c r="A12" s="173" t="s">
        <v>11</v>
      </c>
      <c r="B12" s="174">
        <f>HLOOKUP($B$7,$F$8:$AC$75,AE12,FALSE)</f>
        <v>0</v>
      </c>
      <c r="E12" s="175" t="s">
        <v>24</v>
      </c>
      <c r="F12" s="176">
        <v>0</v>
      </c>
      <c r="G12" s="176">
        <v>0</v>
      </c>
      <c r="H12" s="176">
        <v>0</v>
      </c>
      <c r="I12" s="176">
        <v>0</v>
      </c>
      <c r="J12" s="176">
        <v>0</v>
      </c>
      <c r="K12" s="176">
        <v>0</v>
      </c>
      <c r="L12" s="176">
        <v>0</v>
      </c>
      <c r="M12" s="176">
        <v>0</v>
      </c>
      <c r="N12" s="176">
        <v>0</v>
      </c>
      <c r="O12" s="176">
        <v>0</v>
      </c>
      <c r="P12" s="176">
        <v>0</v>
      </c>
      <c r="Q12" s="176">
        <v>0</v>
      </c>
      <c r="R12" s="235">
        <v>0</v>
      </c>
      <c r="S12" s="235">
        <v>0</v>
      </c>
      <c r="T12" s="293">
        <v>0.84599999999999997</v>
      </c>
      <c r="U12" s="235">
        <v>0</v>
      </c>
      <c r="V12" s="235">
        <v>0</v>
      </c>
      <c r="W12" s="235">
        <v>0</v>
      </c>
      <c r="X12" s="235">
        <v>0</v>
      </c>
      <c r="Y12" s="235">
        <v>0</v>
      </c>
      <c r="Z12" s="235">
        <v>0</v>
      </c>
      <c r="AA12" s="235">
        <v>0</v>
      </c>
      <c r="AB12" s="235">
        <v>0</v>
      </c>
      <c r="AC12" s="235"/>
      <c r="AD12" s="177">
        <f>SUM(F12:AC12)</f>
        <v>0.84599999999999997</v>
      </c>
      <c r="AE12" s="141">
        <v>5</v>
      </c>
    </row>
    <row r="13" spans="1:31">
      <c r="A13" s="173" t="s">
        <v>86</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v>0</v>
      </c>
      <c r="S13" s="241">
        <v>0</v>
      </c>
      <c r="T13" s="241">
        <v>0</v>
      </c>
      <c r="U13" s="241">
        <v>0</v>
      </c>
      <c r="V13" s="241">
        <v>0</v>
      </c>
      <c r="W13" s="241">
        <v>0</v>
      </c>
      <c r="X13" s="241">
        <v>0</v>
      </c>
      <c r="Y13" s="241">
        <v>0</v>
      </c>
      <c r="Z13" s="241">
        <v>0</v>
      </c>
      <c r="AA13" s="241">
        <v>0</v>
      </c>
      <c r="AB13" s="241">
        <v>0</v>
      </c>
      <c r="AC13" s="241"/>
      <c r="AD13" s="247">
        <f>SUM(F13:AC13)</f>
        <v>0</v>
      </c>
      <c r="AE13" s="141">
        <v>6</v>
      </c>
    </row>
    <row r="14" spans="1:31">
      <c r="A14" s="167" t="s">
        <v>63</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68</v>
      </c>
      <c r="B15" s="181">
        <f>HLOOKUP($B$7,$F$8:$AC$75,AE15,FALSE)</f>
        <v>125119</v>
      </c>
      <c r="E15" s="142"/>
      <c r="F15" s="177">
        <f>$F$3</f>
        <v>87709</v>
      </c>
      <c r="G15" s="177">
        <f t="shared" ref="G15:Q15" si="0">$F$3</f>
        <v>87709</v>
      </c>
      <c r="H15" s="177">
        <f t="shared" si="0"/>
        <v>87709</v>
      </c>
      <c r="I15" s="177">
        <f t="shared" si="0"/>
        <v>87709</v>
      </c>
      <c r="J15" s="177">
        <f t="shared" si="0"/>
        <v>87709</v>
      </c>
      <c r="K15" s="177">
        <f t="shared" si="0"/>
        <v>87709</v>
      </c>
      <c r="L15" s="177">
        <f t="shared" si="0"/>
        <v>87709</v>
      </c>
      <c r="M15" s="177">
        <f t="shared" si="0"/>
        <v>87709</v>
      </c>
      <c r="N15" s="177">
        <f t="shared" si="0"/>
        <v>87709</v>
      </c>
      <c r="O15" s="177">
        <f t="shared" si="0"/>
        <v>87709</v>
      </c>
      <c r="P15" s="177">
        <f t="shared" si="0"/>
        <v>87709</v>
      </c>
      <c r="Q15" s="177">
        <f t="shared" si="0"/>
        <v>87709</v>
      </c>
      <c r="R15" s="177">
        <f>$G$3</f>
        <v>125119</v>
      </c>
      <c r="S15" s="177">
        <f t="shared" ref="S15:AC15" si="1">$G$3</f>
        <v>125119</v>
      </c>
      <c r="T15" s="177">
        <f t="shared" si="1"/>
        <v>125119</v>
      </c>
      <c r="U15" s="177">
        <f t="shared" si="1"/>
        <v>125119</v>
      </c>
      <c r="V15" s="177">
        <f t="shared" si="1"/>
        <v>125119</v>
      </c>
      <c r="W15" s="177">
        <f t="shared" si="1"/>
        <v>125119</v>
      </c>
      <c r="X15" s="177">
        <f t="shared" si="1"/>
        <v>125119</v>
      </c>
      <c r="Y15" s="177">
        <f t="shared" si="1"/>
        <v>125119</v>
      </c>
      <c r="Z15" s="177">
        <f t="shared" si="1"/>
        <v>125119</v>
      </c>
      <c r="AA15" s="177">
        <f t="shared" si="1"/>
        <v>125119</v>
      </c>
      <c r="AB15" s="177">
        <f t="shared" si="1"/>
        <v>125119</v>
      </c>
      <c r="AC15" s="177">
        <f t="shared" si="1"/>
        <v>125119</v>
      </c>
      <c r="AD15" s="172"/>
      <c r="AE15" s="141">
        <v>8</v>
      </c>
    </row>
    <row r="16" spans="1:31">
      <c r="A16" s="136" t="s">
        <v>69</v>
      </c>
      <c r="B16" s="181">
        <f>HLOOKUP($B$7,$F$8:$AC$75,AE16,FALSE)</f>
        <v>114692.41666666666</v>
      </c>
      <c r="E16" s="142"/>
      <c r="F16" s="177">
        <f>F15*(F9/12)</f>
        <v>7309.083333333333</v>
      </c>
      <c r="G16" s="177">
        <f t="shared" ref="G16:AC16" si="2">G15*(G9/12)</f>
        <v>14618.166666666666</v>
      </c>
      <c r="H16" s="177">
        <f t="shared" si="2"/>
        <v>21927.25</v>
      </c>
      <c r="I16" s="177">
        <f t="shared" si="2"/>
        <v>29236.333333333332</v>
      </c>
      <c r="J16" s="177">
        <f t="shared" si="2"/>
        <v>36545.416666666672</v>
      </c>
      <c r="K16" s="177">
        <f t="shared" si="2"/>
        <v>43854.5</v>
      </c>
      <c r="L16" s="177">
        <f t="shared" si="2"/>
        <v>51163.583333333336</v>
      </c>
      <c r="M16" s="177">
        <f t="shared" si="2"/>
        <v>58472.666666666664</v>
      </c>
      <c r="N16" s="177">
        <f t="shared" si="2"/>
        <v>65781.75</v>
      </c>
      <c r="O16" s="177">
        <f>O15*(O9/12)</f>
        <v>73090.833333333343</v>
      </c>
      <c r="P16" s="177">
        <f t="shared" si="2"/>
        <v>80399.916666666657</v>
      </c>
      <c r="Q16" s="177">
        <f t="shared" si="2"/>
        <v>87709</v>
      </c>
      <c r="R16" s="177">
        <f t="shared" si="2"/>
        <v>10426.583333333332</v>
      </c>
      <c r="S16" s="177">
        <f t="shared" si="2"/>
        <v>20853.166666666664</v>
      </c>
      <c r="T16" s="177">
        <f t="shared" si="2"/>
        <v>31279.75</v>
      </c>
      <c r="U16" s="177">
        <f t="shared" si="2"/>
        <v>41706.333333333328</v>
      </c>
      <c r="V16" s="177">
        <f t="shared" si="2"/>
        <v>52132.916666666672</v>
      </c>
      <c r="W16" s="177">
        <f t="shared" si="2"/>
        <v>62559.5</v>
      </c>
      <c r="X16" s="177">
        <f t="shared" si="2"/>
        <v>72986.083333333343</v>
      </c>
      <c r="Y16" s="177">
        <f t="shared" si="2"/>
        <v>83412.666666666657</v>
      </c>
      <c r="Z16" s="177">
        <f t="shared" si="2"/>
        <v>93839.25</v>
      </c>
      <c r="AA16" s="177">
        <f t="shared" si="2"/>
        <v>104265.83333333334</v>
      </c>
      <c r="AB16" s="177">
        <f t="shared" si="2"/>
        <v>114692.41666666666</v>
      </c>
      <c r="AC16" s="177">
        <f t="shared" si="2"/>
        <v>125119</v>
      </c>
      <c r="AD16" s="172"/>
      <c r="AE16" s="141">
        <v>9</v>
      </c>
    </row>
    <row r="17" spans="1:31">
      <c r="A17" s="182" t="s">
        <v>67</v>
      </c>
      <c r="B17" s="174">
        <f>HLOOKUP($B$7,$F$8:$AC$75,AE17,FALSE)</f>
        <v>36941.453999999998</v>
      </c>
      <c r="E17" s="142"/>
      <c r="F17" s="183">
        <f>F11</f>
        <v>0</v>
      </c>
      <c r="G17" s="183">
        <f>F17+G11</f>
        <v>0</v>
      </c>
      <c r="H17" s="183">
        <f t="shared" ref="H17:P17" si="3">G17+H11</f>
        <v>0</v>
      </c>
      <c r="I17" s="183">
        <f t="shared" si="3"/>
        <v>0</v>
      </c>
      <c r="J17" s="183">
        <f t="shared" si="3"/>
        <v>0</v>
      </c>
      <c r="K17" s="183">
        <f t="shared" si="3"/>
        <v>0</v>
      </c>
      <c r="L17" s="183">
        <f t="shared" si="3"/>
        <v>302.40000000000003</v>
      </c>
      <c r="M17" s="183">
        <f t="shared" si="3"/>
        <v>1944</v>
      </c>
      <c r="N17" s="183">
        <f t="shared" si="3"/>
        <v>1944</v>
      </c>
      <c r="O17" s="183">
        <f t="shared" si="3"/>
        <v>1944</v>
      </c>
      <c r="P17" s="183">
        <f t="shared" si="3"/>
        <v>1944</v>
      </c>
      <c r="Q17" s="183">
        <f>P17+Q11</f>
        <v>1944</v>
      </c>
      <c r="R17" s="183">
        <f>R11</f>
        <v>12355.965</v>
      </c>
      <c r="S17" s="183">
        <f t="shared" ref="S17:AC17" si="4">R17+S11</f>
        <v>12355.965</v>
      </c>
      <c r="T17" s="183">
        <f t="shared" si="4"/>
        <v>18408.735000000001</v>
      </c>
      <c r="U17" s="183">
        <f t="shared" si="4"/>
        <v>18423.855</v>
      </c>
      <c r="V17" s="183">
        <f t="shared" si="4"/>
        <v>22435.226999999999</v>
      </c>
      <c r="W17" s="183">
        <f t="shared" si="4"/>
        <v>24082.118999999999</v>
      </c>
      <c r="X17" s="183">
        <f t="shared" si="4"/>
        <v>24604.011000000002</v>
      </c>
      <c r="Y17" s="183">
        <f t="shared" si="4"/>
        <v>25484.949000000001</v>
      </c>
      <c r="Z17" s="183">
        <f t="shared" si="4"/>
        <v>27703.790999999997</v>
      </c>
      <c r="AA17" s="183">
        <f t="shared" si="4"/>
        <v>29699.946000000004</v>
      </c>
      <c r="AB17" s="183">
        <f t="shared" si="4"/>
        <v>36941.453999999998</v>
      </c>
      <c r="AC17" s="183">
        <f t="shared" si="4"/>
        <v>36941.453999999998</v>
      </c>
      <c r="AD17" s="248"/>
      <c r="AE17" s="141">
        <v>10</v>
      </c>
    </row>
    <row r="18" spans="1:31">
      <c r="A18" s="182" t="s">
        <v>9</v>
      </c>
      <c r="B18" s="174">
        <f>HLOOKUP($B$7,$F$8:$AC$75,AE18,FALSE)</f>
        <v>82692.72</v>
      </c>
      <c r="E18" s="175" t="s">
        <v>111</v>
      </c>
      <c r="F18" s="176">
        <v>0</v>
      </c>
      <c r="G18" s="176">
        <v>0</v>
      </c>
      <c r="H18" s="176">
        <v>0</v>
      </c>
      <c r="I18" s="176">
        <v>0</v>
      </c>
      <c r="J18" s="176">
        <v>0</v>
      </c>
      <c r="K18" s="176">
        <v>3933</v>
      </c>
      <c r="L18" s="176">
        <v>10953</v>
      </c>
      <c r="M18" s="176">
        <v>10953</v>
      </c>
      <c r="N18" s="176">
        <v>12126.51</v>
      </c>
      <c r="O18" s="176">
        <v>12126.51</v>
      </c>
      <c r="P18" s="176">
        <v>18399.465</v>
      </c>
      <c r="Q18" s="176">
        <v>18399.465</v>
      </c>
      <c r="R18" s="235">
        <v>7446.4650000000001</v>
      </c>
      <c r="S18" s="235">
        <v>7446.4650000000001</v>
      </c>
      <c r="T18" s="235">
        <v>9931.3649999999998</v>
      </c>
      <c r="U18" s="235">
        <v>9931.3649999999998</v>
      </c>
      <c r="V18" s="235">
        <v>8757.8550000000014</v>
      </c>
      <c r="W18" s="235">
        <v>54271.737000000001</v>
      </c>
      <c r="X18" s="235">
        <v>53168.966999999997</v>
      </c>
      <c r="Y18" s="235">
        <v>64812.986999999994</v>
      </c>
      <c r="Z18" s="235">
        <v>74302.676999999996</v>
      </c>
      <c r="AA18" s="235">
        <v>89399.619000000006</v>
      </c>
      <c r="AB18" s="235">
        <v>82692.72</v>
      </c>
      <c r="AC18" s="235"/>
      <c r="AD18" s="248"/>
      <c r="AE18" s="141">
        <v>11</v>
      </c>
    </row>
    <row r="19" spans="1:31">
      <c r="A19" s="185" t="s">
        <v>38</v>
      </c>
      <c r="B19" s="186">
        <f>HLOOKUP($B$7,$F$8:$AC$75,AE19,FALSE)</f>
        <v>119634.174</v>
      </c>
      <c r="C19" s="187"/>
      <c r="D19" s="187"/>
      <c r="E19" s="187"/>
      <c r="F19" s="188">
        <f>F17+F18</f>
        <v>0</v>
      </c>
      <c r="G19" s="188">
        <f t="shared" ref="G19:AC19" si="5">G17+G18</f>
        <v>0</v>
      </c>
      <c r="H19" s="188">
        <f t="shared" si="5"/>
        <v>0</v>
      </c>
      <c r="I19" s="188">
        <f t="shared" si="5"/>
        <v>0</v>
      </c>
      <c r="J19" s="188">
        <f t="shared" si="5"/>
        <v>0</v>
      </c>
      <c r="K19" s="188">
        <f t="shared" si="5"/>
        <v>3933</v>
      </c>
      <c r="L19" s="188">
        <f t="shared" si="5"/>
        <v>11255.4</v>
      </c>
      <c r="M19" s="188">
        <f t="shared" si="5"/>
        <v>12897</v>
      </c>
      <c r="N19" s="188">
        <f t="shared" si="5"/>
        <v>14070.51</v>
      </c>
      <c r="O19" s="188">
        <f t="shared" si="5"/>
        <v>14070.51</v>
      </c>
      <c r="P19" s="188">
        <f t="shared" si="5"/>
        <v>20343.465</v>
      </c>
      <c r="Q19" s="188">
        <f t="shared" si="5"/>
        <v>20343.465</v>
      </c>
      <c r="R19" s="188">
        <f t="shared" si="5"/>
        <v>19802.43</v>
      </c>
      <c r="S19" s="188">
        <f t="shared" si="5"/>
        <v>19802.43</v>
      </c>
      <c r="T19" s="188">
        <f t="shared" si="5"/>
        <v>28340.1</v>
      </c>
      <c r="U19" s="188">
        <f t="shared" si="5"/>
        <v>28355.22</v>
      </c>
      <c r="V19" s="188">
        <f t="shared" si="5"/>
        <v>31193.082000000002</v>
      </c>
      <c r="W19" s="188">
        <f t="shared" si="5"/>
        <v>78353.856</v>
      </c>
      <c r="X19" s="188">
        <f t="shared" si="5"/>
        <v>77772.978000000003</v>
      </c>
      <c r="Y19" s="188">
        <f t="shared" si="5"/>
        <v>90297.935999999987</v>
      </c>
      <c r="Z19" s="188">
        <f t="shared" si="5"/>
        <v>102006.46799999999</v>
      </c>
      <c r="AA19" s="188">
        <f t="shared" si="5"/>
        <v>119099.565</v>
      </c>
      <c r="AB19" s="188">
        <f t="shared" si="5"/>
        <v>119634.174</v>
      </c>
      <c r="AC19" s="188">
        <f t="shared" si="5"/>
        <v>36941.453999999998</v>
      </c>
      <c r="AD19" s="249"/>
      <c r="AE19" s="141">
        <v>12</v>
      </c>
    </row>
    <row r="20" spans="1:31">
      <c r="A20" s="182" t="s">
        <v>101</v>
      </c>
      <c r="B20" s="189">
        <f>IFERROR(HLOOKUP($B$7,$F$8:$AC$75,AE20,FALSE),"-  ")</f>
        <v>0.29525055347309359</v>
      </c>
      <c r="F20" s="189">
        <f>IFERROR(F17/F15,"-  ")</f>
        <v>0</v>
      </c>
      <c r="G20" s="189">
        <f t="shared" ref="G20:AB20" si="6">IFERROR(G17/G15,"-  ")</f>
        <v>0</v>
      </c>
      <c r="H20" s="189">
        <f t="shared" si="6"/>
        <v>0</v>
      </c>
      <c r="I20" s="189">
        <f t="shared" si="6"/>
        <v>0</v>
      </c>
      <c r="J20" s="189">
        <f t="shared" si="6"/>
        <v>0</v>
      </c>
      <c r="K20" s="189">
        <f t="shared" si="6"/>
        <v>0</v>
      </c>
      <c r="L20" s="189">
        <f t="shared" si="6"/>
        <v>3.4477647675837148E-3</v>
      </c>
      <c r="M20" s="189">
        <f t="shared" si="6"/>
        <v>2.2164202077323877E-2</v>
      </c>
      <c r="N20" s="189">
        <f t="shared" si="6"/>
        <v>2.2164202077323877E-2</v>
      </c>
      <c r="O20" s="189">
        <f t="shared" si="6"/>
        <v>2.2164202077323877E-2</v>
      </c>
      <c r="P20" s="189">
        <f t="shared" si="6"/>
        <v>2.2164202077323877E-2</v>
      </c>
      <c r="Q20" s="189">
        <f t="shared" si="6"/>
        <v>2.2164202077323877E-2</v>
      </c>
      <c r="R20" s="189">
        <f t="shared" si="6"/>
        <v>9.875370647143919E-2</v>
      </c>
      <c r="S20" s="189">
        <f t="shared" si="6"/>
        <v>9.875370647143919E-2</v>
      </c>
      <c r="T20" s="189">
        <f t="shared" si="6"/>
        <v>0.14712981241857753</v>
      </c>
      <c r="U20" s="189">
        <f t="shared" si="6"/>
        <v>0.14725065737417978</v>
      </c>
      <c r="V20" s="189">
        <f t="shared" si="6"/>
        <v>0.17931111182154588</v>
      </c>
      <c r="W20" s="189">
        <f t="shared" si="6"/>
        <v>0.19247371702139562</v>
      </c>
      <c r="X20" s="189">
        <f t="shared" si="6"/>
        <v>0.19664488207226721</v>
      </c>
      <c r="Y20" s="189">
        <f t="shared" si="6"/>
        <v>0.20368568322956546</v>
      </c>
      <c r="Z20" s="189">
        <f t="shared" si="6"/>
        <v>0.22141953660115568</v>
      </c>
      <c r="AA20" s="189">
        <f t="shared" si="6"/>
        <v>0.23737358834389663</v>
      </c>
      <c r="AB20" s="189">
        <f t="shared" si="6"/>
        <v>0.29525055347309359</v>
      </c>
      <c r="AC20" s="189">
        <f>IFERROR(AC17/AC15,"-  ")</f>
        <v>0.29525055347309359</v>
      </c>
      <c r="AD20" s="250"/>
      <c r="AE20" s="141">
        <v>13</v>
      </c>
    </row>
    <row r="21" spans="1:31">
      <c r="A21" s="182" t="s">
        <v>102</v>
      </c>
      <c r="B21" s="189">
        <f>IFERROR(HLOOKUP($B$7,$F$8:$AC$75,AE21,FALSE),"-  ")</f>
        <v>0.95616312470528053</v>
      </c>
      <c r="F21" s="189">
        <f>IFERROR(F19/F15,"-  ")</f>
        <v>0</v>
      </c>
      <c r="G21" s="189">
        <f t="shared" ref="G21:AC21" si="7">IFERROR(G19/G15,"-  ")</f>
        <v>0</v>
      </c>
      <c r="H21" s="189">
        <f t="shared" si="7"/>
        <v>0</v>
      </c>
      <c r="I21" s="189">
        <f t="shared" si="7"/>
        <v>0</v>
      </c>
      <c r="J21" s="189">
        <f t="shared" si="7"/>
        <v>0</v>
      </c>
      <c r="K21" s="189">
        <f t="shared" si="7"/>
        <v>4.4841464387919139E-2</v>
      </c>
      <c r="L21" s="189">
        <f t="shared" si="7"/>
        <v>0.12832662554583907</v>
      </c>
      <c r="M21" s="189">
        <f t="shared" si="7"/>
        <v>0.14704306285557925</v>
      </c>
      <c r="N21" s="189">
        <f t="shared" si="7"/>
        <v>0.16042264761883046</v>
      </c>
      <c r="O21" s="189">
        <f t="shared" si="7"/>
        <v>0.16042264761883046</v>
      </c>
      <c r="P21" s="189">
        <f t="shared" si="7"/>
        <v>0.23194273107662841</v>
      </c>
      <c r="Q21" s="189">
        <f t="shared" si="7"/>
        <v>0.23194273107662841</v>
      </c>
      <c r="R21" s="189">
        <f t="shared" si="7"/>
        <v>0.15826876813273763</v>
      </c>
      <c r="S21" s="189">
        <f t="shared" si="7"/>
        <v>0.15826876813273763</v>
      </c>
      <c r="T21" s="189">
        <f t="shared" si="7"/>
        <v>0.22650516708093893</v>
      </c>
      <c r="U21" s="189">
        <f t="shared" si="7"/>
        <v>0.22662601203654123</v>
      </c>
      <c r="V21" s="189">
        <f t="shared" si="7"/>
        <v>0.24930731543570522</v>
      </c>
      <c r="W21" s="189">
        <f t="shared" si="7"/>
        <v>0.62623467259169274</v>
      </c>
      <c r="X21" s="189">
        <f t="shared" si="7"/>
        <v>0.62159206835092995</v>
      </c>
      <c r="Y21" s="189">
        <f t="shared" si="7"/>
        <v>0.7216964329957879</v>
      </c>
      <c r="Z21" s="189">
        <f t="shared" si="7"/>
        <v>0.81527560162725077</v>
      </c>
      <c r="AA21" s="189">
        <f t="shared" si="7"/>
        <v>0.95189032041496502</v>
      </c>
      <c r="AB21" s="189">
        <f t="shared" si="7"/>
        <v>0.95616312470528053</v>
      </c>
      <c r="AC21" s="189">
        <f t="shared" si="7"/>
        <v>0.29525055347309359</v>
      </c>
      <c r="AD21" s="250"/>
      <c r="AE21" s="141">
        <v>14</v>
      </c>
    </row>
    <row r="22" spans="1:31">
      <c r="A22" s="182" t="s">
        <v>103</v>
      </c>
      <c r="B22" s="189">
        <f>IFERROR(HLOOKUP($B$7,$F$8:$AC$75,AE22,FALSE),"-  ")</f>
        <v>0.32209151287973847</v>
      </c>
      <c r="F22" s="189">
        <f>IFERROR(F17/F16,"-  ")</f>
        <v>0</v>
      </c>
      <c r="G22" s="189">
        <f t="shared" ref="G22:AC22" si="8">IFERROR(G17/G16,"-  ")</f>
        <v>0</v>
      </c>
      <c r="H22" s="189">
        <f t="shared" si="8"/>
        <v>0</v>
      </c>
      <c r="I22" s="189">
        <f t="shared" si="8"/>
        <v>0</v>
      </c>
      <c r="J22" s="189">
        <f t="shared" si="8"/>
        <v>0</v>
      </c>
      <c r="K22" s="189">
        <f t="shared" si="8"/>
        <v>0</v>
      </c>
      <c r="L22" s="189">
        <f t="shared" si="8"/>
        <v>5.9104538872863681E-3</v>
      </c>
      <c r="M22" s="189">
        <f t="shared" si="8"/>
        <v>3.3246303115985816E-2</v>
      </c>
      <c r="N22" s="189">
        <f t="shared" si="8"/>
        <v>2.9552269436431838E-2</v>
      </c>
      <c r="O22" s="189">
        <f t="shared" si="8"/>
        <v>2.6597042492788651E-2</v>
      </c>
      <c r="P22" s="189">
        <f t="shared" si="8"/>
        <v>2.417912953889878E-2</v>
      </c>
      <c r="Q22" s="189">
        <f t="shared" si="8"/>
        <v>2.2164202077323877E-2</v>
      </c>
      <c r="R22" s="189">
        <f t="shared" si="8"/>
        <v>1.1850444776572704</v>
      </c>
      <c r="S22" s="189">
        <f t="shared" si="8"/>
        <v>0.59252223882863519</v>
      </c>
      <c r="T22" s="189">
        <f t="shared" si="8"/>
        <v>0.58851924967431013</v>
      </c>
      <c r="U22" s="189">
        <f t="shared" si="8"/>
        <v>0.44175197212253936</v>
      </c>
      <c r="V22" s="189">
        <f t="shared" si="8"/>
        <v>0.43034666837171009</v>
      </c>
      <c r="W22" s="189">
        <f t="shared" si="8"/>
        <v>0.38494743404279125</v>
      </c>
      <c r="X22" s="189">
        <f t="shared" si="8"/>
        <v>0.33710551212388662</v>
      </c>
      <c r="Y22" s="189">
        <f t="shared" si="8"/>
        <v>0.30552852484434823</v>
      </c>
      <c r="Z22" s="189">
        <f t="shared" si="8"/>
        <v>0.29522604880154091</v>
      </c>
      <c r="AA22" s="189">
        <f t="shared" si="8"/>
        <v>0.28484830601267597</v>
      </c>
      <c r="AB22" s="189">
        <f t="shared" si="8"/>
        <v>0.32209151287973847</v>
      </c>
      <c r="AC22" s="189">
        <f t="shared" si="8"/>
        <v>0.29525055347309359</v>
      </c>
      <c r="AD22" s="250"/>
      <c r="AE22" s="141">
        <v>15</v>
      </c>
    </row>
    <row r="23" spans="1:31">
      <c r="A23" s="167" t="s">
        <v>64</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70</v>
      </c>
      <c r="B24" s="174">
        <f>HLOOKUP($B$7,$F$8:$AC$75,AE24,FALSE)</f>
        <v>0.84599999999999997</v>
      </c>
      <c r="F24" s="183">
        <f>F12</f>
        <v>0</v>
      </c>
      <c r="G24" s="183">
        <f t="shared" ref="G24:Q24" si="9">F24+G12</f>
        <v>0</v>
      </c>
      <c r="H24" s="183">
        <f t="shared" si="9"/>
        <v>0</v>
      </c>
      <c r="I24" s="183">
        <f t="shared" si="9"/>
        <v>0</v>
      </c>
      <c r="J24" s="183">
        <f t="shared" si="9"/>
        <v>0</v>
      </c>
      <c r="K24" s="183">
        <f t="shared" si="9"/>
        <v>0</v>
      </c>
      <c r="L24" s="183">
        <f t="shared" si="9"/>
        <v>0</v>
      </c>
      <c r="M24" s="183">
        <f t="shared" si="9"/>
        <v>0</v>
      </c>
      <c r="N24" s="183">
        <f t="shared" si="9"/>
        <v>0</v>
      </c>
      <c r="O24" s="183">
        <f t="shared" si="9"/>
        <v>0</v>
      </c>
      <c r="P24" s="183">
        <f t="shared" si="9"/>
        <v>0</v>
      </c>
      <c r="Q24" s="183">
        <f t="shared" si="9"/>
        <v>0</v>
      </c>
      <c r="R24" s="183">
        <f>R12</f>
        <v>0</v>
      </c>
      <c r="S24" s="183">
        <f t="shared" ref="S24:AC24" si="10">R24+S12</f>
        <v>0</v>
      </c>
      <c r="T24" s="183">
        <f t="shared" si="10"/>
        <v>0.84599999999999997</v>
      </c>
      <c r="U24" s="183">
        <f t="shared" si="10"/>
        <v>0.84599999999999997</v>
      </c>
      <c r="V24" s="183">
        <f t="shared" si="10"/>
        <v>0.84599999999999997</v>
      </c>
      <c r="W24" s="183">
        <f t="shared" si="10"/>
        <v>0.84599999999999997</v>
      </c>
      <c r="X24" s="183">
        <f t="shared" si="10"/>
        <v>0.84599999999999997</v>
      </c>
      <c r="Y24" s="183">
        <f t="shared" si="10"/>
        <v>0.84599999999999997</v>
      </c>
      <c r="Z24" s="183">
        <f t="shared" si="10"/>
        <v>0.84599999999999997</v>
      </c>
      <c r="AA24" s="183">
        <f t="shared" si="10"/>
        <v>0.84599999999999997</v>
      </c>
      <c r="AB24" s="183">
        <f t="shared" si="10"/>
        <v>0.84599999999999997</v>
      </c>
      <c r="AC24" s="183">
        <f t="shared" si="10"/>
        <v>0.84599999999999997</v>
      </c>
      <c r="AD24" s="245"/>
      <c r="AE24" s="141">
        <v>17</v>
      </c>
    </row>
    <row r="25" spans="1:31">
      <c r="A25" s="182" t="s">
        <v>12</v>
      </c>
      <c r="B25" s="174">
        <f>HLOOKUP($B$7,$F$8:$AC$75,AE25,FALSE)</f>
        <v>0</v>
      </c>
      <c r="E25" s="175" t="s">
        <v>111</v>
      </c>
      <c r="F25" s="176">
        <v>0</v>
      </c>
      <c r="G25" s="176">
        <v>0</v>
      </c>
      <c r="H25" s="176">
        <v>0</v>
      </c>
      <c r="I25" s="176">
        <v>0</v>
      </c>
      <c r="J25" s="176">
        <v>0</v>
      </c>
      <c r="K25" s="176">
        <v>0</v>
      </c>
      <c r="L25" s="176">
        <v>0</v>
      </c>
      <c r="M25" s="176">
        <v>0</v>
      </c>
      <c r="N25" s="176">
        <v>0</v>
      </c>
      <c r="O25" s="176">
        <v>0</v>
      </c>
      <c r="P25" s="176">
        <v>0</v>
      </c>
      <c r="Q25" s="176">
        <v>0</v>
      </c>
      <c r="R25" s="235">
        <v>0</v>
      </c>
      <c r="S25" s="235">
        <v>0</v>
      </c>
      <c r="T25" s="235">
        <v>0</v>
      </c>
      <c r="U25" s="235">
        <v>0</v>
      </c>
      <c r="V25" s="235">
        <v>0</v>
      </c>
      <c r="W25" s="235">
        <v>0</v>
      </c>
      <c r="X25" s="235">
        <v>0</v>
      </c>
      <c r="Y25" s="235">
        <v>0</v>
      </c>
      <c r="Z25" s="235">
        <v>0</v>
      </c>
      <c r="AA25" s="235">
        <v>0</v>
      </c>
      <c r="AB25" s="235">
        <v>0</v>
      </c>
      <c r="AC25" s="235"/>
      <c r="AD25" s="245"/>
      <c r="AE25" s="141">
        <v>18</v>
      </c>
    </row>
    <row r="26" spans="1:31">
      <c r="A26" s="194" t="s">
        <v>39</v>
      </c>
      <c r="B26" s="186">
        <f>HLOOKUP($B$7,$F$8:$AC$75,AE26,FALSE)</f>
        <v>0.84599999999999997</v>
      </c>
      <c r="C26" s="187"/>
      <c r="D26" s="187"/>
      <c r="E26" s="187"/>
      <c r="F26" s="188">
        <f>F24+F25</f>
        <v>0</v>
      </c>
      <c r="G26" s="188">
        <f>G24+G25</f>
        <v>0</v>
      </c>
      <c r="H26" s="188">
        <f t="shared" ref="H26:AC26" si="11">H24+H25</f>
        <v>0</v>
      </c>
      <c r="I26" s="188">
        <f t="shared" si="11"/>
        <v>0</v>
      </c>
      <c r="J26" s="188">
        <f t="shared" si="11"/>
        <v>0</v>
      </c>
      <c r="K26" s="188">
        <f t="shared" si="11"/>
        <v>0</v>
      </c>
      <c r="L26" s="188">
        <f t="shared" si="11"/>
        <v>0</v>
      </c>
      <c r="M26" s="188">
        <f t="shared" si="11"/>
        <v>0</v>
      </c>
      <c r="N26" s="188">
        <f t="shared" si="11"/>
        <v>0</v>
      </c>
      <c r="O26" s="188">
        <f t="shared" si="11"/>
        <v>0</v>
      </c>
      <c r="P26" s="188">
        <f t="shared" si="11"/>
        <v>0</v>
      </c>
      <c r="Q26" s="188">
        <f t="shared" si="11"/>
        <v>0</v>
      </c>
      <c r="R26" s="188">
        <f t="shared" si="11"/>
        <v>0</v>
      </c>
      <c r="S26" s="188">
        <f t="shared" si="11"/>
        <v>0</v>
      </c>
      <c r="T26" s="188">
        <f t="shared" si="11"/>
        <v>0.84599999999999997</v>
      </c>
      <c r="U26" s="188">
        <f t="shared" si="11"/>
        <v>0.84599999999999997</v>
      </c>
      <c r="V26" s="188">
        <f t="shared" si="11"/>
        <v>0.84599999999999997</v>
      </c>
      <c r="W26" s="188">
        <f t="shared" si="11"/>
        <v>0.84599999999999997</v>
      </c>
      <c r="X26" s="188">
        <f t="shared" si="11"/>
        <v>0.84599999999999997</v>
      </c>
      <c r="Y26" s="188">
        <f t="shared" si="11"/>
        <v>0.84599999999999997</v>
      </c>
      <c r="Z26" s="188">
        <f t="shared" si="11"/>
        <v>0.84599999999999997</v>
      </c>
      <c r="AA26" s="188">
        <f t="shared" si="11"/>
        <v>0.84599999999999997</v>
      </c>
      <c r="AB26" s="188">
        <f t="shared" si="11"/>
        <v>0.84599999999999997</v>
      </c>
      <c r="AC26" s="188">
        <f t="shared" si="11"/>
        <v>0.84599999999999997</v>
      </c>
      <c r="AD26" s="245"/>
      <c r="AE26" s="141">
        <v>19</v>
      </c>
    </row>
    <row r="27" spans="1:31">
      <c r="A27" s="167" t="s">
        <v>65</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71</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52">
        <f>R13</f>
        <v>0</v>
      </c>
      <c r="S28" s="252">
        <f t="shared" ref="S28:AC28" si="13">R28+S13</f>
        <v>0</v>
      </c>
      <c r="T28" s="252">
        <f t="shared" si="13"/>
        <v>0</v>
      </c>
      <c r="U28" s="252">
        <f t="shared" si="13"/>
        <v>0</v>
      </c>
      <c r="V28" s="252">
        <f t="shared" si="13"/>
        <v>0</v>
      </c>
      <c r="W28" s="252">
        <f t="shared" si="13"/>
        <v>0</v>
      </c>
      <c r="X28" s="252">
        <f t="shared" si="13"/>
        <v>0</v>
      </c>
      <c r="Y28" s="252">
        <f t="shared" si="13"/>
        <v>0</v>
      </c>
      <c r="Z28" s="252">
        <f t="shared" si="13"/>
        <v>0</v>
      </c>
      <c r="AA28" s="252">
        <f t="shared" si="13"/>
        <v>0</v>
      </c>
      <c r="AB28" s="252">
        <f t="shared" si="13"/>
        <v>0</v>
      </c>
      <c r="AC28" s="252">
        <f t="shared" si="13"/>
        <v>0</v>
      </c>
      <c r="AD28" s="249"/>
      <c r="AE28" s="141">
        <v>21</v>
      </c>
    </row>
    <row r="29" spans="1:31">
      <c r="A29" s="182" t="s">
        <v>13</v>
      </c>
      <c r="B29" s="178">
        <f>HLOOKUP($B$7,$F$8:$AC$75,AE29,FALSE)</f>
        <v>0</v>
      </c>
      <c r="E29" s="175" t="s">
        <v>111</v>
      </c>
      <c r="F29" s="246">
        <v>0</v>
      </c>
      <c r="G29" s="246">
        <v>0</v>
      </c>
      <c r="H29" s="246">
        <v>0</v>
      </c>
      <c r="I29" s="246">
        <v>0</v>
      </c>
      <c r="J29" s="246">
        <v>0</v>
      </c>
      <c r="K29" s="246">
        <v>0</v>
      </c>
      <c r="L29" s="246">
        <v>0</v>
      </c>
      <c r="M29" s="246">
        <v>0</v>
      </c>
      <c r="N29" s="246">
        <v>0</v>
      </c>
      <c r="O29" s="246">
        <v>0</v>
      </c>
      <c r="P29" s="246">
        <v>0</v>
      </c>
      <c r="Q29" s="246">
        <v>0</v>
      </c>
      <c r="R29" s="241">
        <v>0</v>
      </c>
      <c r="S29" s="241">
        <v>0</v>
      </c>
      <c r="T29" s="241">
        <v>0</v>
      </c>
      <c r="U29" s="241">
        <v>0</v>
      </c>
      <c r="V29" s="241">
        <v>0</v>
      </c>
      <c r="W29" s="241">
        <v>0</v>
      </c>
      <c r="X29" s="241">
        <v>0</v>
      </c>
      <c r="Y29" s="241">
        <v>0</v>
      </c>
      <c r="Z29" s="241">
        <v>0</v>
      </c>
      <c r="AA29" s="241">
        <v>0</v>
      </c>
      <c r="AB29" s="241">
        <v>0</v>
      </c>
      <c r="AC29" s="241"/>
      <c r="AD29" s="249"/>
      <c r="AE29" s="141">
        <v>22</v>
      </c>
    </row>
    <row r="30" spans="1:31">
      <c r="A30" s="194" t="s">
        <v>22</v>
      </c>
      <c r="B30" s="195">
        <f>HLOOKUP($B$7,$F$8:$AC$75,AE30,FALSE)</f>
        <v>0</v>
      </c>
      <c r="C30" s="187"/>
      <c r="D30" s="187"/>
      <c r="E30" s="187"/>
      <c r="F30" s="253">
        <f>F28+F29</f>
        <v>0</v>
      </c>
      <c r="G30" s="253">
        <f>G28+G29</f>
        <v>0</v>
      </c>
      <c r="H30" s="253">
        <f t="shared" ref="H30:AC30" si="14">H28+H29</f>
        <v>0</v>
      </c>
      <c r="I30" s="253">
        <f t="shared" si="14"/>
        <v>0</v>
      </c>
      <c r="J30" s="253">
        <f t="shared" si="14"/>
        <v>0</v>
      </c>
      <c r="K30" s="253">
        <f t="shared" si="14"/>
        <v>0</v>
      </c>
      <c r="L30" s="253">
        <f t="shared" si="14"/>
        <v>0</v>
      </c>
      <c r="M30" s="253">
        <f t="shared" si="14"/>
        <v>0</v>
      </c>
      <c r="N30" s="253">
        <f t="shared" si="14"/>
        <v>0</v>
      </c>
      <c r="O30" s="253">
        <f t="shared" si="14"/>
        <v>0</v>
      </c>
      <c r="P30" s="253">
        <f t="shared" si="14"/>
        <v>0</v>
      </c>
      <c r="Q30" s="253">
        <f t="shared" si="14"/>
        <v>0</v>
      </c>
      <c r="R30" s="253">
        <f t="shared" si="14"/>
        <v>0</v>
      </c>
      <c r="S30" s="253">
        <f t="shared" si="14"/>
        <v>0</v>
      </c>
      <c r="T30" s="253">
        <f t="shared" si="14"/>
        <v>0</v>
      </c>
      <c r="U30" s="253">
        <f t="shared" si="14"/>
        <v>0</v>
      </c>
      <c r="V30" s="253">
        <f t="shared" si="14"/>
        <v>0</v>
      </c>
      <c r="W30" s="253">
        <f t="shared" si="14"/>
        <v>0</v>
      </c>
      <c r="X30" s="253">
        <f t="shared" si="14"/>
        <v>0</v>
      </c>
      <c r="Y30" s="253">
        <f t="shared" si="14"/>
        <v>0</v>
      </c>
      <c r="Z30" s="253">
        <f t="shared" si="14"/>
        <v>0</v>
      </c>
      <c r="AA30" s="253">
        <f t="shared" si="14"/>
        <v>0</v>
      </c>
      <c r="AB30" s="253">
        <f t="shared" si="14"/>
        <v>0</v>
      </c>
      <c r="AC30" s="253">
        <f t="shared" si="14"/>
        <v>0</v>
      </c>
      <c r="AD30" s="249"/>
      <c r="AE30" s="141">
        <v>23</v>
      </c>
    </row>
    <row r="31" spans="1:31">
      <c r="A31" s="167" t="s">
        <v>82</v>
      </c>
      <c r="B31" s="16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245"/>
      <c r="AE31" s="141">
        <v>24</v>
      </c>
    </row>
    <row r="32" spans="1:31">
      <c r="A32" s="199" t="s">
        <v>40</v>
      </c>
      <c r="B32" s="200">
        <f t="shared" ref="B32:B40" si="15">HLOOKUP($B$7,$F$8:$AC$75,AE32,FALSE)</f>
        <v>41712</v>
      </c>
      <c r="E32" s="175" t="s">
        <v>24</v>
      </c>
      <c r="F32" s="237">
        <v>7494</v>
      </c>
      <c r="G32" s="237">
        <v>14063</v>
      </c>
      <c r="H32" s="237">
        <v>10870</v>
      </c>
      <c r="I32" s="237">
        <v>9178</v>
      </c>
      <c r="J32" s="237">
        <v>12706</v>
      </c>
      <c r="K32" s="237">
        <v>16724</v>
      </c>
      <c r="L32" s="237">
        <v>11628</v>
      </c>
      <c r="M32" s="237">
        <v>14127</v>
      </c>
      <c r="N32" s="237">
        <v>10410.175625398158</v>
      </c>
      <c r="O32" s="237">
        <v>10998.824374601842</v>
      </c>
      <c r="P32" s="237">
        <v>11376</v>
      </c>
      <c r="Q32" s="237">
        <v>14877</v>
      </c>
      <c r="R32" s="237">
        <v>24943</v>
      </c>
      <c r="S32" s="237">
        <v>23596</v>
      </c>
      <c r="T32" s="237">
        <v>79001</v>
      </c>
      <c r="U32" s="237">
        <v>25934</v>
      </c>
      <c r="V32" s="237">
        <v>32981</v>
      </c>
      <c r="W32" s="237">
        <v>70239</v>
      </c>
      <c r="X32" s="237">
        <v>33470</v>
      </c>
      <c r="Y32" s="237">
        <v>42133</v>
      </c>
      <c r="Z32" s="237">
        <v>35915</v>
      </c>
      <c r="AA32" s="237">
        <v>39193</v>
      </c>
      <c r="AB32" s="237">
        <v>41712</v>
      </c>
      <c r="AC32" s="237"/>
      <c r="AD32" s="202">
        <f t="shared" ref="AD32:AD40" si="16">SUM(F32:AC32)</f>
        <v>593569</v>
      </c>
      <c r="AE32" s="141">
        <v>25</v>
      </c>
    </row>
    <row r="33" spans="1:31">
      <c r="A33" s="199" t="s">
        <v>41</v>
      </c>
      <c r="B33" s="200">
        <f t="shared" si="15"/>
        <v>0</v>
      </c>
      <c r="E33" s="175" t="s">
        <v>24</v>
      </c>
      <c r="F33" s="237">
        <v>0</v>
      </c>
      <c r="G33" s="237">
        <v>0</v>
      </c>
      <c r="H33" s="237">
        <v>0</v>
      </c>
      <c r="I33" s="237">
        <v>0</v>
      </c>
      <c r="J33" s="237">
        <v>0</v>
      </c>
      <c r="K33" s="237">
        <v>0</v>
      </c>
      <c r="L33" s="237">
        <v>0</v>
      </c>
      <c r="M33" s="237">
        <v>0</v>
      </c>
      <c r="N33" s="237">
        <v>0</v>
      </c>
      <c r="O33" s="237">
        <v>0</v>
      </c>
      <c r="P33" s="237">
        <v>0</v>
      </c>
      <c r="Q33" s="237">
        <v>0</v>
      </c>
      <c r="R33" s="237">
        <v>0</v>
      </c>
      <c r="S33" s="237">
        <v>0</v>
      </c>
      <c r="T33" s="237">
        <v>0</v>
      </c>
      <c r="U33" s="237">
        <v>0</v>
      </c>
      <c r="V33" s="237">
        <v>0</v>
      </c>
      <c r="W33" s="237">
        <v>0</v>
      </c>
      <c r="X33" s="237">
        <v>0</v>
      </c>
      <c r="Y33" s="237">
        <v>0</v>
      </c>
      <c r="Z33" s="237">
        <v>0</v>
      </c>
      <c r="AA33" s="237"/>
      <c r="AB33" s="237">
        <v>0</v>
      </c>
      <c r="AC33" s="237"/>
      <c r="AD33" s="202">
        <f t="shared" si="16"/>
        <v>0</v>
      </c>
      <c r="AE33" s="141">
        <v>26</v>
      </c>
    </row>
    <row r="34" spans="1:31">
      <c r="A34" s="199" t="s">
        <v>42</v>
      </c>
      <c r="B34" s="200">
        <f t="shared" si="15"/>
        <v>11145.72000000003</v>
      </c>
      <c r="E34" s="175" t="s">
        <v>24</v>
      </c>
      <c r="F34" s="237">
        <v>0</v>
      </c>
      <c r="G34" s="237">
        <v>0</v>
      </c>
      <c r="H34" s="237">
        <v>0</v>
      </c>
      <c r="I34" s="237">
        <v>0</v>
      </c>
      <c r="J34" s="237">
        <v>0</v>
      </c>
      <c r="K34" s="237">
        <v>0</v>
      </c>
      <c r="L34" s="237">
        <v>0</v>
      </c>
      <c r="M34" s="237">
        <v>0</v>
      </c>
      <c r="N34" s="237">
        <v>0</v>
      </c>
      <c r="O34" s="237">
        <v>0</v>
      </c>
      <c r="P34" s="237">
        <v>0</v>
      </c>
      <c r="Q34" s="237">
        <v>0</v>
      </c>
      <c r="R34" s="237">
        <v>0</v>
      </c>
      <c r="S34" s="237">
        <v>0</v>
      </c>
      <c r="T34" s="237">
        <v>4038.27</v>
      </c>
      <c r="U34" s="237">
        <v>72332.789999999994</v>
      </c>
      <c r="V34" s="237">
        <v>30012.600000000006</v>
      </c>
      <c r="W34" s="237">
        <v>48887.06</v>
      </c>
      <c r="X34" s="237">
        <v>24410</v>
      </c>
      <c r="Y34" s="237">
        <v>41106.48000000001</v>
      </c>
      <c r="Z34" s="237">
        <v>29318.77999999997</v>
      </c>
      <c r="AA34" s="237">
        <v>30695.369999999995</v>
      </c>
      <c r="AB34" s="237">
        <v>11145.72000000003</v>
      </c>
      <c r="AC34" s="237"/>
      <c r="AD34" s="202">
        <f t="shared" si="16"/>
        <v>291947.07</v>
      </c>
      <c r="AE34" s="141">
        <v>27</v>
      </c>
    </row>
    <row r="35" spans="1:31">
      <c r="A35" s="199" t="s">
        <v>43</v>
      </c>
      <c r="B35" s="200">
        <f t="shared" si="15"/>
        <v>0</v>
      </c>
      <c r="E35" s="175" t="s">
        <v>24</v>
      </c>
      <c r="F35" s="237">
        <v>0</v>
      </c>
      <c r="G35" s="237">
        <v>0</v>
      </c>
      <c r="H35" s="237">
        <v>0</v>
      </c>
      <c r="I35" s="237">
        <v>0</v>
      </c>
      <c r="J35" s="237">
        <v>0</v>
      </c>
      <c r="K35" s="237">
        <v>0</v>
      </c>
      <c r="L35" s="237">
        <v>0</v>
      </c>
      <c r="M35" s="237">
        <v>0</v>
      </c>
      <c r="N35" s="237">
        <v>0</v>
      </c>
      <c r="O35" s="237">
        <v>0</v>
      </c>
      <c r="P35" s="237">
        <v>0</v>
      </c>
      <c r="Q35" s="237">
        <v>0</v>
      </c>
      <c r="R35" s="237">
        <v>0</v>
      </c>
      <c r="S35" s="237">
        <v>0</v>
      </c>
      <c r="T35" s="237">
        <v>0</v>
      </c>
      <c r="U35" s="237">
        <v>0</v>
      </c>
      <c r="V35" s="237">
        <v>0</v>
      </c>
      <c r="W35" s="237">
        <v>0</v>
      </c>
      <c r="X35" s="237">
        <v>0</v>
      </c>
      <c r="Y35" s="237">
        <v>0</v>
      </c>
      <c r="Z35" s="237">
        <v>0</v>
      </c>
      <c r="AA35" s="237">
        <v>0</v>
      </c>
      <c r="AB35" s="237">
        <v>0</v>
      </c>
      <c r="AC35" s="237"/>
      <c r="AD35" s="202">
        <f t="shared" si="16"/>
        <v>0</v>
      </c>
      <c r="AE35" s="141">
        <v>28</v>
      </c>
    </row>
    <row r="36" spans="1:31">
      <c r="A36" s="199" t="s">
        <v>44</v>
      </c>
      <c r="B36" s="200">
        <f t="shared" si="15"/>
        <v>119089.40000000002</v>
      </c>
      <c r="E36" s="175" t="s">
        <v>24</v>
      </c>
      <c r="F36" s="237">
        <v>0</v>
      </c>
      <c r="G36" s="237">
        <v>0</v>
      </c>
      <c r="H36" s="237">
        <v>0</v>
      </c>
      <c r="I36" s="237">
        <v>0</v>
      </c>
      <c r="J36" s="237">
        <v>0</v>
      </c>
      <c r="K36" s="237">
        <v>0</v>
      </c>
      <c r="L36" s="237">
        <v>5040</v>
      </c>
      <c r="M36" s="237">
        <v>27360</v>
      </c>
      <c r="N36" s="237">
        <v>587.02999999999884</v>
      </c>
      <c r="O36" s="237">
        <v>0</v>
      </c>
      <c r="P36" s="237">
        <v>107.77999999999884</v>
      </c>
      <c r="Q36" s="237">
        <v>117095.65</v>
      </c>
      <c r="R36" s="237">
        <v>33684.920000000013</v>
      </c>
      <c r="S36" s="237">
        <v>1500</v>
      </c>
      <c r="T36" s="237">
        <v>35436</v>
      </c>
      <c r="U36" s="237">
        <v>32788.639999999985</v>
      </c>
      <c r="V36" s="237">
        <v>114197.99000000002</v>
      </c>
      <c r="W36" s="237">
        <v>1500</v>
      </c>
      <c r="X36" s="237">
        <v>25330.119999999995</v>
      </c>
      <c r="Y36" s="237">
        <v>6400</v>
      </c>
      <c r="Z36" s="237">
        <v>51682.010000000009</v>
      </c>
      <c r="AA36" s="237">
        <v>14170</v>
      </c>
      <c r="AB36" s="237">
        <v>119089.40000000002</v>
      </c>
      <c r="AC36" s="237"/>
      <c r="AD36" s="202">
        <f t="shared" si="16"/>
        <v>585969.54</v>
      </c>
      <c r="AE36" s="141">
        <v>29</v>
      </c>
    </row>
    <row r="37" spans="1:31">
      <c r="A37" s="199" t="s">
        <v>45</v>
      </c>
      <c r="B37" s="200">
        <f t="shared" si="15"/>
        <v>19261.819999999978</v>
      </c>
      <c r="E37" s="175" t="s">
        <v>24</v>
      </c>
      <c r="F37" s="237">
        <v>0</v>
      </c>
      <c r="G37" s="237">
        <v>0</v>
      </c>
      <c r="H37" s="237">
        <v>0</v>
      </c>
      <c r="I37" s="237">
        <v>0</v>
      </c>
      <c r="J37" s="237">
        <v>0</v>
      </c>
      <c r="K37" s="237">
        <v>0</v>
      </c>
      <c r="L37" s="237">
        <v>0</v>
      </c>
      <c r="M37" s="237">
        <v>0</v>
      </c>
      <c r="N37" s="237">
        <v>4212.3900000000003</v>
      </c>
      <c r="O37" s="237">
        <v>258.89999999999964</v>
      </c>
      <c r="P37" s="237">
        <v>411.97000000000025</v>
      </c>
      <c r="Q37" s="237">
        <v>0</v>
      </c>
      <c r="R37" s="237">
        <v>2777.3999999999996</v>
      </c>
      <c r="S37" s="237">
        <v>3466.0200000000004</v>
      </c>
      <c r="T37" s="237">
        <v>3608.8500000000004</v>
      </c>
      <c r="U37" s="237">
        <v>3919.5399999999991</v>
      </c>
      <c r="V37" s="237">
        <v>20682.980000000003</v>
      </c>
      <c r="W37" s="237">
        <v>33314.300000000003</v>
      </c>
      <c r="X37" s="237">
        <v>21609.489999999991</v>
      </c>
      <c r="Y37" s="237">
        <v>26546.089999999997</v>
      </c>
      <c r="Z37" s="237">
        <v>19288.350000000006</v>
      </c>
      <c r="AA37" s="237">
        <v>22713.420000000013</v>
      </c>
      <c r="AB37" s="237">
        <v>19261.819999999978</v>
      </c>
      <c r="AC37" s="237"/>
      <c r="AD37" s="202">
        <f t="shared" si="16"/>
        <v>182071.52</v>
      </c>
      <c r="AE37" s="141">
        <v>30</v>
      </c>
    </row>
    <row r="38" spans="1:31">
      <c r="A38" s="199" t="s">
        <v>46</v>
      </c>
      <c r="B38" s="200">
        <f t="shared" si="15"/>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16"/>
        <v>1951</v>
      </c>
      <c r="AE38" s="141">
        <v>31</v>
      </c>
    </row>
    <row r="39" spans="1:31">
      <c r="A39" s="199" t="s">
        <v>83</v>
      </c>
      <c r="B39" s="200">
        <f t="shared" si="15"/>
        <v>4685</v>
      </c>
      <c r="E39" s="175" t="s">
        <v>24</v>
      </c>
      <c r="F39" s="237">
        <v>127</v>
      </c>
      <c r="G39" s="237">
        <v>239</v>
      </c>
      <c r="H39" s="237">
        <v>986</v>
      </c>
      <c r="I39" s="237">
        <v>-216</v>
      </c>
      <c r="J39" s="237">
        <v>347</v>
      </c>
      <c r="K39" s="237">
        <v>380</v>
      </c>
      <c r="L39" s="237">
        <v>150</v>
      </c>
      <c r="M39" s="237">
        <v>741</v>
      </c>
      <c r="N39" s="237">
        <v>1136</v>
      </c>
      <c r="O39" s="237">
        <v>-25</v>
      </c>
      <c r="P39" s="237">
        <v>73</v>
      </c>
      <c r="Q39" s="237">
        <v>4268</v>
      </c>
      <c r="R39" s="237">
        <v>1368</v>
      </c>
      <c r="S39" s="237">
        <v>505</v>
      </c>
      <c r="T39" s="237">
        <v>3945</v>
      </c>
      <c r="U39" s="237">
        <v>3028</v>
      </c>
      <c r="V39" s="237">
        <v>4886</v>
      </c>
      <c r="W39" s="237">
        <v>5552</v>
      </c>
      <c r="X39" s="237">
        <v>2201</v>
      </c>
      <c r="Y39" s="237">
        <v>3211</v>
      </c>
      <c r="Z39" s="237">
        <v>4457</v>
      </c>
      <c r="AA39" s="237">
        <v>2662</v>
      </c>
      <c r="AB39" s="237">
        <v>4685</v>
      </c>
      <c r="AC39" s="237"/>
      <c r="AD39" s="202">
        <f t="shared" si="16"/>
        <v>44706</v>
      </c>
      <c r="AE39" s="141">
        <v>32</v>
      </c>
    </row>
    <row r="40" spans="1:31">
      <c r="A40" s="213" t="s">
        <v>47</v>
      </c>
      <c r="B40" s="254">
        <f t="shared" si="15"/>
        <v>195950.94000000003</v>
      </c>
      <c r="C40" s="187"/>
      <c r="D40" s="187"/>
      <c r="E40" s="214"/>
      <c r="F40" s="309">
        <f>SUM(F32:F39)</f>
        <v>7621</v>
      </c>
      <c r="G40" s="309">
        <f t="shared" ref="G40:AC40" si="17">SUM(G32:G39)</f>
        <v>14302</v>
      </c>
      <c r="H40" s="309">
        <f t="shared" si="17"/>
        <v>11856</v>
      </c>
      <c r="I40" s="309">
        <f t="shared" si="17"/>
        <v>8962</v>
      </c>
      <c r="J40" s="309">
        <f t="shared" si="17"/>
        <v>13097</v>
      </c>
      <c r="K40" s="309">
        <f t="shared" si="17"/>
        <v>17397</v>
      </c>
      <c r="L40" s="309">
        <f t="shared" si="17"/>
        <v>17904</v>
      </c>
      <c r="M40" s="309">
        <f t="shared" si="17"/>
        <v>42687</v>
      </c>
      <c r="N40" s="309">
        <f t="shared" si="17"/>
        <v>15251.595625398157</v>
      </c>
      <c r="O40" s="309">
        <f t="shared" si="17"/>
        <v>11365.724374601841</v>
      </c>
      <c r="P40" s="309">
        <f t="shared" si="17"/>
        <v>12106.83</v>
      </c>
      <c r="Q40" s="309">
        <f t="shared" si="17"/>
        <v>136477.57</v>
      </c>
      <c r="R40" s="309">
        <f t="shared" si="17"/>
        <v>62825.320000000014</v>
      </c>
      <c r="S40" s="309">
        <f t="shared" si="17"/>
        <v>29113.02</v>
      </c>
      <c r="T40" s="309">
        <f t="shared" si="17"/>
        <v>126124.12000000001</v>
      </c>
      <c r="U40" s="309">
        <f t="shared" si="17"/>
        <v>138048.96999999997</v>
      </c>
      <c r="V40" s="309">
        <f t="shared" si="17"/>
        <v>202818.57000000004</v>
      </c>
      <c r="W40" s="309">
        <f t="shared" si="17"/>
        <v>159567.35999999999</v>
      </c>
      <c r="X40" s="309">
        <f t="shared" si="17"/>
        <v>107067.60999999999</v>
      </c>
      <c r="Y40" s="215">
        <f t="shared" si="17"/>
        <v>119463.57</v>
      </c>
      <c r="Z40" s="215">
        <f t="shared" si="17"/>
        <v>140719.13999999998</v>
      </c>
      <c r="AA40" s="215">
        <f t="shared" si="17"/>
        <v>109487.79000000001</v>
      </c>
      <c r="AB40" s="215">
        <f t="shared" si="17"/>
        <v>195950.94000000003</v>
      </c>
      <c r="AC40" s="215">
        <f t="shared" si="17"/>
        <v>0</v>
      </c>
      <c r="AD40" s="205">
        <f t="shared" si="16"/>
        <v>1700214.13</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8"/>
        <v>1544135.8299999998</v>
      </c>
      <c r="E46" s="175" t="s">
        <v>111</v>
      </c>
      <c r="F46" s="237">
        <v>0</v>
      </c>
      <c r="G46" s="237">
        <v>0</v>
      </c>
      <c r="H46" s="237">
        <v>0</v>
      </c>
      <c r="I46" s="237">
        <v>25347.759999999998</v>
      </c>
      <c r="J46" s="237">
        <v>0</v>
      </c>
      <c r="K46" s="237">
        <v>0</v>
      </c>
      <c r="L46" s="237">
        <v>87748.739999999991</v>
      </c>
      <c r="M46" s="237">
        <v>170176.75</v>
      </c>
      <c r="N46" s="237">
        <v>169017.04</v>
      </c>
      <c r="O46" s="237">
        <v>152819.64000000001</v>
      </c>
      <c r="P46" s="237">
        <v>268942.92</v>
      </c>
      <c r="Q46" s="237">
        <v>175230.02</v>
      </c>
      <c r="R46" s="237">
        <v>143657.1</v>
      </c>
      <c r="S46" s="237">
        <v>143657.1</v>
      </c>
      <c r="T46" s="237">
        <v>248781.69</v>
      </c>
      <c r="U46" s="237">
        <v>252909.93</v>
      </c>
      <c r="V46" s="237">
        <v>162473.85999999999</v>
      </c>
      <c r="W46" s="237">
        <v>945558.58000000007</v>
      </c>
      <c r="X46" s="237">
        <v>1053440.82</v>
      </c>
      <c r="Y46" s="237">
        <v>1267029.5699999998</v>
      </c>
      <c r="Z46" s="237">
        <v>1338560.7000000002</v>
      </c>
      <c r="AA46" s="237">
        <v>1639482.7</v>
      </c>
      <c r="AB46" s="237">
        <v>1544135.8299999998</v>
      </c>
      <c r="AC46" s="237"/>
      <c r="AD46" s="245"/>
      <c r="AE46" s="141">
        <v>39</v>
      </c>
    </row>
    <row r="47" spans="1:31">
      <c r="A47" s="199" t="s">
        <v>93</v>
      </c>
      <c r="B47" s="200">
        <f t="shared" si="1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66</v>
      </c>
      <c r="B50" s="168"/>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245"/>
      <c r="AE50" s="141">
        <v>43</v>
      </c>
    </row>
    <row r="51" spans="1:31">
      <c r="A51" s="136" t="s">
        <v>59</v>
      </c>
      <c r="B51" s="210">
        <f>HLOOKUP($B$7,$F$8:$AC$75,AE51,FALSE)</f>
        <v>3241752</v>
      </c>
      <c r="F51" s="208">
        <f>$F$4</f>
        <v>2272481</v>
      </c>
      <c r="G51" s="208">
        <f t="shared" ref="G51:Q51" si="19">$F$4</f>
        <v>2272481</v>
      </c>
      <c r="H51" s="208">
        <f t="shared" si="19"/>
        <v>2272481</v>
      </c>
      <c r="I51" s="208">
        <f t="shared" si="19"/>
        <v>2272481</v>
      </c>
      <c r="J51" s="208">
        <f t="shared" si="19"/>
        <v>2272481</v>
      </c>
      <c r="K51" s="208">
        <f t="shared" si="19"/>
        <v>2272481</v>
      </c>
      <c r="L51" s="208">
        <f t="shared" si="19"/>
        <v>2272481</v>
      </c>
      <c r="M51" s="208">
        <f t="shared" si="19"/>
        <v>2272481</v>
      </c>
      <c r="N51" s="208">
        <f t="shared" si="19"/>
        <v>2272481</v>
      </c>
      <c r="O51" s="208">
        <f t="shared" si="19"/>
        <v>2272481</v>
      </c>
      <c r="P51" s="208">
        <f t="shared" si="19"/>
        <v>2272481</v>
      </c>
      <c r="Q51" s="208">
        <f t="shared" si="19"/>
        <v>2272481</v>
      </c>
      <c r="R51" s="208">
        <f>$G$4</f>
        <v>3241752</v>
      </c>
      <c r="S51" s="208">
        <f t="shared" ref="S51:AC51" si="20">$G$4</f>
        <v>3241752</v>
      </c>
      <c r="T51" s="208">
        <f t="shared" si="20"/>
        <v>3241752</v>
      </c>
      <c r="U51" s="208">
        <f>$G$4</f>
        <v>3241752</v>
      </c>
      <c r="V51" s="208">
        <f t="shared" si="20"/>
        <v>3241752</v>
      </c>
      <c r="W51" s="208">
        <f t="shared" si="20"/>
        <v>3241752</v>
      </c>
      <c r="X51" s="208">
        <f t="shared" si="20"/>
        <v>3241752</v>
      </c>
      <c r="Y51" s="208">
        <f t="shared" si="20"/>
        <v>3241752</v>
      </c>
      <c r="Z51" s="208">
        <f t="shared" si="20"/>
        <v>3241752</v>
      </c>
      <c r="AA51" s="208">
        <f t="shared" si="20"/>
        <v>3241752</v>
      </c>
      <c r="AB51" s="208">
        <f t="shared" si="20"/>
        <v>3241752</v>
      </c>
      <c r="AC51" s="208">
        <f t="shared" si="20"/>
        <v>3241752</v>
      </c>
      <c r="AD51" s="209"/>
      <c r="AE51" s="141">
        <v>44</v>
      </c>
    </row>
    <row r="52" spans="1:31">
      <c r="A52" s="136" t="s">
        <v>60</v>
      </c>
      <c r="B52" s="210">
        <f>HLOOKUP($B$7,$F$8:$AC$75,AE52,FALSE)</f>
        <v>2971606</v>
      </c>
      <c r="F52" s="210">
        <f t="shared" ref="F52:AC52" si="21">F51*(F9/12)</f>
        <v>189373.41666666666</v>
      </c>
      <c r="G52" s="210">
        <f t="shared" si="21"/>
        <v>378746.83333333331</v>
      </c>
      <c r="H52" s="210">
        <f t="shared" si="21"/>
        <v>568120.25</v>
      </c>
      <c r="I52" s="210">
        <f t="shared" si="21"/>
        <v>757493.66666666663</v>
      </c>
      <c r="J52" s="210">
        <f t="shared" si="21"/>
        <v>946867.08333333337</v>
      </c>
      <c r="K52" s="210">
        <f t="shared" si="21"/>
        <v>1136240.5</v>
      </c>
      <c r="L52" s="210">
        <f t="shared" si="21"/>
        <v>1325613.9166666667</v>
      </c>
      <c r="M52" s="210">
        <f t="shared" si="21"/>
        <v>1514987.3333333333</v>
      </c>
      <c r="N52" s="210">
        <f t="shared" si="21"/>
        <v>1704360.75</v>
      </c>
      <c r="O52" s="210">
        <f t="shared" si="21"/>
        <v>1893734.1666666667</v>
      </c>
      <c r="P52" s="210">
        <f t="shared" si="21"/>
        <v>2083107.5833333333</v>
      </c>
      <c r="Q52" s="210">
        <f t="shared" si="21"/>
        <v>2272481</v>
      </c>
      <c r="R52" s="210">
        <f t="shared" si="21"/>
        <v>270146</v>
      </c>
      <c r="S52" s="210">
        <f t="shared" si="21"/>
        <v>540292</v>
      </c>
      <c r="T52" s="210">
        <f t="shared" si="21"/>
        <v>810438</v>
      </c>
      <c r="U52" s="210">
        <f t="shared" si="21"/>
        <v>1080584</v>
      </c>
      <c r="V52" s="210">
        <f t="shared" si="21"/>
        <v>1350730</v>
      </c>
      <c r="W52" s="210">
        <f t="shared" si="21"/>
        <v>1620876</v>
      </c>
      <c r="X52" s="210">
        <f t="shared" si="21"/>
        <v>1891022.0000000002</v>
      </c>
      <c r="Y52" s="210">
        <f t="shared" si="21"/>
        <v>2161168</v>
      </c>
      <c r="Z52" s="210">
        <f t="shared" si="21"/>
        <v>2431314</v>
      </c>
      <c r="AA52" s="210">
        <f t="shared" si="21"/>
        <v>2701460</v>
      </c>
      <c r="AB52" s="210">
        <f t="shared" si="21"/>
        <v>2971606</v>
      </c>
      <c r="AC52" s="210">
        <f t="shared" si="21"/>
        <v>3241752</v>
      </c>
      <c r="AD52" s="245"/>
      <c r="AE52" s="141">
        <v>45</v>
      </c>
    </row>
    <row r="53" spans="1:31">
      <c r="A53" s="182" t="s">
        <v>55</v>
      </c>
      <c r="B53" s="200">
        <f>HLOOKUP($B$7,$F$8:$AC$75,AE53,FALSE)</f>
        <v>1391186.41</v>
      </c>
      <c r="F53" s="211">
        <f>F40</f>
        <v>7621</v>
      </c>
      <c r="G53" s="211">
        <f t="shared" ref="G53:Q53" si="22">F53+G40</f>
        <v>21923</v>
      </c>
      <c r="H53" s="211">
        <f t="shared" si="22"/>
        <v>33779</v>
      </c>
      <c r="I53" s="211">
        <f t="shared" si="22"/>
        <v>42741</v>
      </c>
      <c r="J53" s="211">
        <f t="shared" si="22"/>
        <v>55838</v>
      </c>
      <c r="K53" s="211">
        <f t="shared" si="22"/>
        <v>73235</v>
      </c>
      <c r="L53" s="211">
        <f t="shared" si="22"/>
        <v>91139</v>
      </c>
      <c r="M53" s="211">
        <f t="shared" si="22"/>
        <v>133826</v>
      </c>
      <c r="N53" s="211">
        <f t="shared" si="22"/>
        <v>149077.59562539816</v>
      </c>
      <c r="O53" s="211">
        <f t="shared" si="22"/>
        <v>160443.32</v>
      </c>
      <c r="P53" s="211">
        <f t="shared" si="22"/>
        <v>172550.15</v>
      </c>
      <c r="Q53" s="211">
        <f t="shared" si="22"/>
        <v>309027.71999999997</v>
      </c>
      <c r="R53" s="211">
        <f>R40</f>
        <v>62825.320000000014</v>
      </c>
      <c r="S53" s="211">
        <f t="shared" ref="S53:AC53" si="23">R53+S40</f>
        <v>91938.340000000011</v>
      </c>
      <c r="T53" s="211">
        <f t="shared" si="23"/>
        <v>218062.46000000002</v>
      </c>
      <c r="U53" s="211">
        <f t="shared" si="23"/>
        <v>356111.43</v>
      </c>
      <c r="V53" s="211">
        <f t="shared" si="23"/>
        <v>558930</v>
      </c>
      <c r="W53" s="211">
        <f t="shared" si="23"/>
        <v>718497.36</v>
      </c>
      <c r="X53" s="211">
        <f t="shared" si="23"/>
        <v>825564.97</v>
      </c>
      <c r="Y53" s="211">
        <f t="shared" si="23"/>
        <v>945028.54</v>
      </c>
      <c r="Z53" s="211">
        <f t="shared" si="23"/>
        <v>1085747.68</v>
      </c>
      <c r="AA53" s="211">
        <f t="shared" si="23"/>
        <v>1195235.47</v>
      </c>
      <c r="AB53" s="211">
        <f t="shared" si="23"/>
        <v>1391186.41</v>
      </c>
      <c r="AC53" s="211">
        <f t="shared" si="23"/>
        <v>1391186.41</v>
      </c>
      <c r="AD53" s="255"/>
      <c r="AE53" s="141">
        <v>46</v>
      </c>
    </row>
    <row r="54" spans="1:31">
      <c r="A54" s="182" t="s">
        <v>85</v>
      </c>
      <c r="B54" s="200">
        <f>HLOOKUP($B$7,$F$8:$AC$75,AE54,FALSE)</f>
        <v>1544135.8299999998</v>
      </c>
      <c r="E54" s="139"/>
      <c r="F54" s="211">
        <f>SUM(F42:F49)</f>
        <v>0</v>
      </c>
      <c r="G54" s="211">
        <f t="shared" ref="G54:AC54" si="24">SUM(G42:G49)</f>
        <v>0</v>
      </c>
      <c r="H54" s="211">
        <f t="shared" si="24"/>
        <v>0</v>
      </c>
      <c r="I54" s="211">
        <f t="shared" si="24"/>
        <v>25347.759999999998</v>
      </c>
      <c r="J54" s="211">
        <f t="shared" si="24"/>
        <v>0</v>
      </c>
      <c r="K54" s="211">
        <f t="shared" si="24"/>
        <v>0</v>
      </c>
      <c r="L54" s="211">
        <f t="shared" si="24"/>
        <v>87748.739999999991</v>
      </c>
      <c r="M54" s="211">
        <f t="shared" si="24"/>
        <v>170176.75</v>
      </c>
      <c r="N54" s="211">
        <f t="shared" si="24"/>
        <v>169017.04</v>
      </c>
      <c r="O54" s="211">
        <f t="shared" si="24"/>
        <v>152819.64000000001</v>
      </c>
      <c r="P54" s="211">
        <f t="shared" si="24"/>
        <v>268942.92</v>
      </c>
      <c r="Q54" s="211">
        <f t="shared" si="24"/>
        <v>175230.02</v>
      </c>
      <c r="R54" s="211">
        <f t="shared" si="24"/>
        <v>143657.1</v>
      </c>
      <c r="S54" s="211">
        <f t="shared" si="24"/>
        <v>143657.1</v>
      </c>
      <c r="T54" s="211">
        <f t="shared" si="24"/>
        <v>248781.69</v>
      </c>
      <c r="U54" s="211">
        <f t="shared" si="24"/>
        <v>252909.93</v>
      </c>
      <c r="V54" s="211">
        <f t="shared" si="24"/>
        <v>162473.85999999999</v>
      </c>
      <c r="W54" s="211">
        <f t="shared" si="24"/>
        <v>945558.58000000007</v>
      </c>
      <c r="X54" s="211">
        <f t="shared" si="24"/>
        <v>1053440.82</v>
      </c>
      <c r="Y54" s="211">
        <f t="shared" si="24"/>
        <v>1267029.5699999998</v>
      </c>
      <c r="Z54" s="211">
        <f t="shared" si="24"/>
        <v>1338560.7000000002</v>
      </c>
      <c r="AA54" s="211">
        <f t="shared" si="24"/>
        <v>1639482.7</v>
      </c>
      <c r="AB54" s="211">
        <f t="shared" si="24"/>
        <v>1544135.8299999998</v>
      </c>
      <c r="AC54" s="211">
        <f t="shared" si="24"/>
        <v>0</v>
      </c>
      <c r="AD54" s="255"/>
      <c r="AE54" s="141">
        <v>47</v>
      </c>
    </row>
    <row r="55" spans="1:31">
      <c r="A55" s="213" t="s">
        <v>56</v>
      </c>
      <c r="B55" s="254">
        <f>HLOOKUP($B$7,$F$8:$AC$75,AE55,FALSE)</f>
        <v>2935322.2399999998</v>
      </c>
      <c r="C55" s="187"/>
      <c r="D55" s="187"/>
      <c r="E55" s="214"/>
      <c r="F55" s="215">
        <f>F53+F54</f>
        <v>7621</v>
      </c>
      <c r="G55" s="215">
        <f>G53+G54</f>
        <v>21923</v>
      </c>
      <c r="H55" s="215">
        <f t="shared" ref="H55:AC55" si="25">H53+H54</f>
        <v>33779</v>
      </c>
      <c r="I55" s="215">
        <f t="shared" si="25"/>
        <v>68088.759999999995</v>
      </c>
      <c r="J55" s="215">
        <f t="shared" si="25"/>
        <v>55838</v>
      </c>
      <c r="K55" s="215">
        <f t="shared" si="25"/>
        <v>73235</v>
      </c>
      <c r="L55" s="215">
        <f>L53+L54</f>
        <v>178887.74</v>
      </c>
      <c r="M55" s="215">
        <f t="shared" si="25"/>
        <v>304002.75</v>
      </c>
      <c r="N55" s="215">
        <f t="shared" si="25"/>
        <v>318094.63562539814</v>
      </c>
      <c r="O55" s="215">
        <f t="shared" si="25"/>
        <v>313262.96000000002</v>
      </c>
      <c r="P55" s="215">
        <f t="shared" si="25"/>
        <v>441493.06999999995</v>
      </c>
      <c r="Q55" s="215">
        <f t="shared" si="25"/>
        <v>484257.74</v>
      </c>
      <c r="R55" s="215">
        <f t="shared" si="25"/>
        <v>206482.42</v>
      </c>
      <c r="S55" s="215">
        <f t="shared" si="25"/>
        <v>235595.44</v>
      </c>
      <c r="T55" s="215">
        <f t="shared" si="25"/>
        <v>466844.15</v>
      </c>
      <c r="U55" s="215">
        <f t="shared" si="25"/>
        <v>609021.36</v>
      </c>
      <c r="V55" s="215">
        <f t="shared" si="25"/>
        <v>721403.86</v>
      </c>
      <c r="W55" s="215">
        <f t="shared" si="25"/>
        <v>1664055.94</v>
      </c>
      <c r="X55" s="215">
        <f t="shared" si="25"/>
        <v>1879005.79</v>
      </c>
      <c r="Y55" s="215">
        <f t="shared" si="25"/>
        <v>2212058.11</v>
      </c>
      <c r="Z55" s="215">
        <f t="shared" si="25"/>
        <v>2424308.38</v>
      </c>
      <c r="AA55" s="215">
        <f t="shared" si="25"/>
        <v>2834718.17</v>
      </c>
      <c r="AB55" s="215">
        <f t="shared" si="25"/>
        <v>2935322.2399999998</v>
      </c>
      <c r="AC55" s="215">
        <f t="shared" si="25"/>
        <v>1391186.41</v>
      </c>
      <c r="AD55" s="255"/>
      <c r="AE55" s="141">
        <v>48</v>
      </c>
    </row>
    <row r="56" spans="1:31">
      <c r="A56" s="182" t="s">
        <v>72</v>
      </c>
      <c r="B56" s="189">
        <f>IFERROR(HLOOKUP($B$7,$F$8:$AC$75,AE56,FALSE),"-  ")</f>
        <v>0.42914646462776918</v>
      </c>
      <c r="F56" s="189">
        <f>IFERROR(F53/F51,"-  ")</f>
        <v>3.353603396464041E-3</v>
      </c>
      <c r="G56" s="189">
        <f t="shared" ref="G56:AC56" si="26">IFERROR(G53/G51,"-  ")</f>
        <v>9.6471653668391503E-3</v>
      </c>
      <c r="H56" s="189">
        <f t="shared" si="26"/>
        <v>1.48643707032094E-2</v>
      </c>
      <c r="I56" s="189">
        <f t="shared" si="26"/>
        <v>1.8808078043336778E-2</v>
      </c>
      <c r="J56" s="189">
        <f t="shared" si="26"/>
        <v>2.4571382555013663E-2</v>
      </c>
      <c r="K56" s="189">
        <f t="shared" si="26"/>
        <v>3.222689210602861E-2</v>
      </c>
      <c r="L56" s="189">
        <f t="shared" si="26"/>
        <v>4.0105505832612021E-2</v>
      </c>
      <c r="M56" s="189">
        <f t="shared" si="26"/>
        <v>5.8889821301036177E-2</v>
      </c>
      <c r="N56" s="189">
        <f t="shared" si="26"/>
        <v>6.56012506266931E-2</v>
      </c>
      <c r="O56" s="189">
        <f t="shared" si="26"/>
        <v>7.0602711309797533E-2</v>
      </c>
      <c r="P56" s="189">
        <f t="shared" si="26"/>
        <v>7.5930293806636878E-2</v>
      </c>
      <c r="Q56" s="189">
        <f t="shared" si="26"/>
        <v>0.13598693234398879</v>
      </c>
      <c r="R56" s="189">
        <f t="shared" si="26"/>
        <v>1.9380051280912303E-2</v>
      </c>
      <c r="S56" s="189">
        <f t="shared" si="26"/>
        <v>2.8360695080931548E-2</v>
      </c>
      <c r="T56" s="189">
        <f t="shared" si="26"/>
        <v>6.7266854466350307E-2</v>
      </c>
      <c r="U56" s="189">
        <f t="shared" si="26"/>
        <v>0.10985153398532645</v>
      </c>
      <c r="V56" s="189">
        <f t="shared" si="26"/>
        <v>0.17241602688916363</v>
      </c>
      <c r="W56" s="189">
        <f t="shared" si="26"/>
        <v>0.22163859542617695</v>
      </c>
      <c r="X56" s="189">
        <f t="shared" si="26"/>
        <v>0.25466629464561136</v>
      </c>
      <c r="Y56" s="189">
        <f t="shared" si="26"/>
        <v>0.291517839736044</v>
      </c>
      <c r="Z56" s="189">
        <f t="shared" si="26"/>
        <v>0.33492620040027737</v>
      </c>
      <c r="AA56" s="189">
        <f t="shared" si="26"/>
        <v>0.36870046505716664</v>
      </c>
      <c r="AB56" s="189">
        <f t="shared" si="26"/>
        <v>0.42914646462776918</v>
      </c>
      <c r="AC56" s="189">
        <f t="shared" si="26"/>
        <v>0.42914646462776918</v>
      </c>
      <c r="AD56" s="250"/>
      <c r="AE56" s="141">
        <v>49</v>
      </c>
    </row>
    <row r="57" spans="1:31">
      <c r="A57" s="182" t="s">
        <v>73</v>
      </c>
      <c r="B57" s="189">
        <f>IFERROR(HLOOKUP($B$7,$F$8:$AC$75,AE57,FALSE),"-  ")</f>
        <v>0.90547402762456841</v>
      </c>
      <c r="E57" s="256"/>
      <c r="F57" s="189">
        <f>IFERROR(F55/F51,"-  ")</f>
        <v>3.353603396464041E-3</v>
      </c>
      <c r="G57" s="189">
        <f t="shared" ref="G57:AC57" si="27">IFERROR(G55/G51,"-  ")</f>
        <v>9.6471653668391503E-3</v>
      </c>
      <c r="H57" s="189">
        <f t="shared" si="27"/>
        <v>1.48643707032094E-2</v>
      </c>
      <c r="I57" s="189">
        <f t="shared" si="27"/>
        <v>2.9962301114948815E-2</v>
      </c>
      <c r="J57" s="189">
        <f t="shared" si="27"/>
        <v>2.4571382555013663E-2</v>
      </c>
      <c r="K57" s="189">
        <f t="shared" si="27"/>
        <v>3.222689210602861E-2</v>
      </c>
      <c r="L57" s="189">
        <f t="shared" si="27"/>
        <v>7.8719135605534216E-2</v>
      </c>
      <c r="M57" s="189">
        <f t="shared" si="27"/>
        <v>0.13377570593549518</v>
      </c>
      <c r="N57" s="189">
        <f t="shared" si="27"/>
        <v>0.13997680756204262</v>
      </c>
      <c r="O57" s="189">
        <f t="shared" si="27"/>
        <v>0.13785063989533908</v>
      </c>
      <c r="P57" s="189">
        <f t="shared" si="27"/>
        <v>0.19427800276437954</v>
      </c>
      <c r="Q57" s="189">
        <f t="shared" si="27"/>
        <v>0.21309649673638634</v>
      </c>
      <c r="R57" s="189">
        <f t="shared" si="27"/>
        <v>6.3694699656235268E-2</v>
      </c>
      <c r="S57" s="189">
        <f t="shared" si="27"/>
        <v>7.2675343456254524E-2</v>
      </c>
      <c r="T57" s="189">
        <f t="shared" si="27"/>
        <v>0.14400982863587344</v>
      </c>
      <c r="U57" s="189">
        <f t="shared" si="27"/>
        <v>0.18786796769154457</v>
      </c>
      <c r="V57" s="189">
        <f t="shared" si="27"/>
        <v>0.22253517850841151</v>
      </c>
      <c r="W57" s="189">
        <f t="shared" si="27"/>
        <v>0.51331993934144249</v>
      </c>
      <c r="X57" s="189">
        <f t="shared" si="27"/>
        <v>0.57962663090822497</v>
      </c>
      <c r="Y57" s="189">
        <f t="shared" si="27"/>
        <v>0.68236500201125805</v>
      </c>
      <c r="Z57" s="189">
        <f t="shared" si="27"/>
        <v>0.7478389401780271</v>
      </c>
      <c r="AA57" s="189">
        <f t="shared" si="27"/>
        <v>0.87444017000683583</v>
      </c>
      <c r="AB57" s="189">
        <f t="shared" si="27"/>
        <v>0.90547402762456841</v>
      </c>
      <c r="AC57" s="189">
        <f t="shared" si="27"/>
        <v>0.42914646462776918</v>
      </c>
      <c r="AD57" s="250"/>
      <c r="AE57" s="141">
        <v>50</v>
      </c>
    </row>
    <row r="58" spans="1:31">
      <c r="A58" s="182" t="s">
        <v>74</v>
      </c>
      <c r="B58" s="189">
        <f>IFERROR(HLOOKUP($B$7,$F$8:$AC$75,AE58,FALSE),"-  ")</f>
        <v>0.46815977959393001</v>
      </c>
      <c r="F58" s="189">
        <f>IFERROR(F53/F52,"-  ")</f>
        <v>4.0243240757568494E-2</v>
      </c>
      <c r="G58" s="189">
        <f t="shared" ref="G58:AC58" si="28">IFERROR(G53/G52,"-  ")</f>
        <v>5.7882992201034905E-2</v>
      </c>
      <c r="H58" s="189">
        <f t="shared" si="28"/>
        <v>5.9457482812837602E-2</v>
      </c>
      <c r="I58" s="189">
        <f t="shared" si="28"/>
        <v>5.6424234130010333E-2</v>
      </c>
      <c r="J58" s="189">
        <f t="shared" si="28"/>
        <v>5.8971318132032782E-2</v>
      </c>
      <c r="K58" s="189">
        <f t="shared" si="28"/>
        <v>6.4453784212057219E-2</v>
      </c>
      <c r="L58" s="189">
        <f t="shared" si="28"/>
        <v>6.875229571304918E-2</v>
      </c>
      <c r="M58" s="189">
        <f t="shared" si="28"/>
        <v>8.8334731951554279E-2</v>
      </c>
      <c r="N58" s="189">
        <f t="shared" si="28"/>
        <v>8.7468334168924133E-2</v>
      </c>
      <c r="O58" s="189">
        <f t="shared" si="28"/>
        <v>8.4723253571757029E-2</v>
      </c>
      <c r="P58" s="189">
        <f t="shared" si="28"/>
        <v>8.2833047789058423E-2</v>
      </c>
      <c r="Q58" s="189">
        <f t="shared" si="28"/>
        <v>0.13598693234398879</v>
      </c>
      <c r="R58" s="189">
        <f t="shared" si="28"/>
        <v>0.2325606153709476</v>
      </c>
      <c r="S58" s="189">
        <f t="shared" si="28"/>
        <v>0.17016417048558929</v>
      </c>
      <c r="T58" s="189">
        <f t="shared" si="28"/>
        <v>0.26906741786540123</v>
      </c>
      <c r="U58" s="189">
        <f t="shared" si="28"/>
        <v>0.32955460195597935</v>
      </c>
      <c r="V58" s="189">
        <f t="shared" si="28"/>
        <v>0.41379846453399272</v>
      </c>
      <c r="W58" s="189">
        <f t="shared" si="28"/>
        <v>0.4432771908523539</v>
      </c>
      <c r="X58" s="189">
        <f t="shared" si="28"/>
        <v>0.43657079082104799</v>
      </c>
      <c r="Y58" s="189">
        <f t="shared" si="28"/>
        <v>0.43727675960406598</v>
      </c>
      <c r="Z58" s="189">
        <f t="shared" si="28"/>
        <v>0.4465682672003698</v>
      </c>
      <c r="AA58" s="189">
        <f t="shared" si="28"/>
        <v>0.44244055806859994</v>
      </c>
      <c r="AB58" s="189">
        <f t="shared" si="28"/>
        <v>0.46815977959393001</v>
      </c>
      <c r="AC58" s="189">
        <f t="shared" si="28"/>
        <v>0.42914646462776918</v>
      </c>
      <c r="AD58" s="25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12502729</v>
      </c>
      <c r="F60" s="217">
        <f>SUM($F$4:$I$4)</f>
        <v>12502729</v>
      </c>
      <c r="G60" s="217">
        <f t="shared" ref="G60:AC60" si="29">SUM($F$4:$I$4)</f>
        <v>12502729</v>
      </c>
      <c r="H60" s="217">
        <f t="shared" si="29"/>
        <v>12502729</v>
      </c>
      <c r="I60" s="217">
        <f t="shared" si="29"/>
        <v>12502729</v>
      </c>
      <c r="J60" s="217">
        <f t="shared" si="29"/>
        <v>12502729</v>
      </c>
      <c r="K60" s="217">
        <f t="shared" si="29"/>
        <v>12502729</v>
      </c>
      <c r="L60" s="217">
        <f t="shared" si="29"/>
        <v>12502729</v>
      </c>
      <c r="M60" s="217">
        <f t="shared" si="29"/>
        <v>12502729</v>
      </c>
      <c r="N60" s="217">
        <f t="shared" si="29"/>
        <v>12502729</v>
      </c>
      <c r="O60" s="217">
        <f t="shared" si="29"/>
        <v>12502729</v>
      </c>
      <c r="P60" s="217">
        <f t="shared" si="29"/>
        <v>12502729</v>
      </c>
      <c r="Q60" s="217">
        <f t="shared" si="29"/>
        <v>12502729</v>
      </c>
      <c r="R60" s="217">
        <f t="shared" si="29"/>
        <v>12502729</v>
      </c>
      <c r="S60" s="217">
        <f t="shared" si="29"/>
        <v>12502729</v>
      </c>
      <c r="T60" s="217">
        <f t="shared" si="29"/>
        <v>12502729</v>
      </c>
      <c r="U60" s="217">
        <f t="shared" si="29"/>
        <v>12502729</v>
      </c>
      <c r="V60" s="217">
        <f t="shared" si="29"/>
        <v>12502729</v>
      </c>
      <c r="W60" s="217">
        <f t="shared" si="29"/>
        <v>12502729</v>
      </c>
      <c r="X60" s="217">
        <f t="shared" si="29"/>
        <v>12502729</v>
      </c>
      <c r="Y60" s="217">
        <f t="shared" si="29"/>
        <v>12502729</v>
      </c>
      <c r="Z60" s="217">
        <f t="shared" si="29"/>
        <v>12502729</v>
      </c>
      <c r="AA60" s="217">
        <f t="shared" si="29"/>
        <v>12502729</v>
      </c>
      <c r="AB60" s="217">
        <f t="shared" si="29"/>
        <v>12502729</v>
      </c>
      <c r="AC60" s="217">
        <f t="shared" si="29"/>
        <v>12502729</v>
      </c>
      <c r="AD60" s="250"/>
      <c r="AE60" s="141">
        <v>53</v>
      </c>
    </row>
    <row r="61" spans="1:31">
      <c r="A61" s="182" t="s">
        <v>58</v>
      </c>
      <c r="B61" s="200">
        <f>HLOOKUP($B$7,$F$8:$AC$75,AE61,FALSE)</f>
        <v>1700214.13</v>
      </c>
      <c r="F61" s="218">
        <f>F53</f>
        <v>7621</v>
      </c>
      <c r="G61" s="218">
        <f t="shared" ref="G61:Q61" si="30">G53</f>
        <v>21923</v>
      </c>
      <c r="H61" s="218">
        <f t="shared" si="30"/>
        <v>33779</v>
      </c>
      <c r="I61" s="218">
        <f t="shared" si="30"/>
        <v>42741</v>
      </c>
      <c r="J61" s="218">
        <f t="shared" si="30"/>
        <v>55838</v>
      </c>
      <c r="K61" s="218">
        <f t="shared" si="30"/>
        <v>73235</v>
      </c>
      <c r="L61" s="218">
        <f t="shared" si="30"/>
        <v>91139</v>
      </c>
      <c r="M61" s="218">
        <f t="shared" si="30"/>
        <v>133826</v>
      </c>
      <c r="N61" s="218">
        <f t="shared" si="30"/>
        <v>149077.59562539816</v>
      </c>
      <c r="O61" s="218">
        <f t="shared" si="30"/>
        <v>160443.32</v>
      </c>
      <c r="P61" s="218">
        <f t="shared" si="30"/>
        <v>172550.15</v>
      </c>
      <c r="Q61" s="218">
        <f t="shared" si="30"/>
        <v>309027.71999999997</v>
      </c>
      <c r="R61" s="218">
        <f>R53+Q61</f>
        <v>371853.04</v>
      </c>
      <c r="S61" s="218">
        <f>S40+R61</f>
        <v>400966.06</v>
      </c>
      <c r="T61" s="218">
        <f t="shared" ref="T61:AC61" si="31">T40+S61</f>
        <v>527090.18000000005</v>
      </c>
      <c r="U61" s="218">
        <f t="shared" si="31"/>
        <v>665139.15</v>
      </c>
      <c r="V61" s="218">
        <f t="shared" si="31"/>
        <v>867957.72000000009</v>
      </c>
      <c r="W61" s="218">
        <f t="shared" si="31"/>
        <v>1027525.0800000001</v>
      </c>
      <c r="X61" s="218">
        <f t="shared" si="31"/>
        <v>1134592.69</v>
      </c>
      <c r="Y61" s="218">
        <f t="shared" si="31"/>
        <v>1254056.26</v>
      </c>
      <c r="Z61" s="218">
        <f t="shared" si="31"/>
        <v>1394775.4</v>
      </c>
      <c r="AA61" s="218">
        <f t="shared" si="31"/>
        <v>1504263.19</v>
      </c>
      <c r="AB61" s="218">
        <f t="shared" si="31"/>
        <v>1700214.13</v>
      </c>
      <c r="AC61" s="218">
        <f t="shared" si="31"/>
        <v>1700214.13</v>
      </c>
      <c r="AD61" s="250"/>
      <c r="AE61" s="141">
        <v>54</v>
      </c>
    </row>
    <row r="62" spans="1:31">
      <c r="A62" s="213" t="s">
        <v>57</v>
      </c>
      <c r="B62" s="254">
        <f>HLOOKUP($B$7,$F$8:$AC$75,AE62,FALSE)</f>
        <v>3244349.96</v>
      </c>
      <c r="F62" s="203">
        <f>F61+F54</f>
        <v>7621</v>
      </c>
      <c r="G62" s="203">
        <f>G61+G54</f>
        <v>21923</v>
      </c>
      <c r="H62" s="203">
        <f t="shared" ref="H62:AC62" si="32">H61+H54</f>
        <v>33779</v>
      </c>
      <c r="I62" s="203">
        <f t="shared" si="32"/>
        <v>68088.759999999995</v>
      </c>
      <c r="J62" s="203">
        <f t="shared" si="32"/>
        <v>55838</v>
      </c>
      <c r="K62" s="203">
        <f t="shared" si="32"/>
        <v>73235</v>
      </c>
      <c r="L62" s="203">
        <f t="shared" si="32"/>
        <v>178887.74</v>
      </c>
      <c r="M62" s="203">
        <f t="shared" si="32"/>
        <v>304002.75</v>
      </c>
      <c r="N62" s="203">
        <f t="shared" si="32"/>
        <v>318094.63562539814</v>
      </c>
      <c r="O62" s="203">
        <f t="shared" si="32"/>
        <v>313262.96000000002</v>
      </c>
      <c r="P62" s="203">
        <f t="shared" si="32"/>
        <v>441493.06999999995</v>
      </c>
      <c r="Q62" s="203">
        <f t="shared" si="32"/>
        <v>484257.74</v>
      </c>
      <c r="R62" s="203">
        <f t="shared" si="32"/>
        <v>515510.14</v>
      </c>
      <c r="S62" s="203">
        <f t="shared" si="32"/>
        <v>544623.16</v>
      </c>
      <c r="T62" s="203">
        <f t="shared" si="32"/>
        <v>775871.87000000011</v>
      </c>
      <c r="U62" s="203">
        <f t="shared" si="32"/>
        <v>918049.08000000007</v>
      </c>
      <c r="V62" s="203">
        <f t="shared" si="32"/>
        <v>1030431.5800000001</v>
      </c>
      <c r="W62" s="203">
        <f t="shared" si="32"/>
        <v>1973083.6600000001</v>
      </c>
      <c r="X62" s="203">
        <f t="shared" si="32"/>
        <v>2188033.5099999998</v>
      </c>
      <c r="Y62" s="203">
        <f t="shared" si="32"/>
        <v>2521085.83</v>
      </c>
      <c r="Z62" s="203">
        <f t="shared" si="32"/>
        <v>2733336.1</v>
      </c>
      <c r="AA62" s="203">
        <f t="shared" si="32"/>
        <v>3143745.8899999997</v>
      </c>
      <c r="AB62" s="203">
        <f t="shared" si="32"/>
        <v>3244349.96</v>
      </c>
      <c r="AC62" s="203">
        <f t="shared" si="32"/>
        <v>1700214.13</v>
      </c>
      <c r="AD62" s="250"/>
      <c r="AE62" s="141">
        <v>55</v>
      </c>
    </row>
    <row r="63" spans="1:31">
      <c r="A63" s="182" t="s">
        <v>53</v>
      </c>
      <c r="B63" s="189">
        <f>IFERROR(HLOOKUP($B$7,$F$8:$AC$75,AE63,FALSE),"-  ")</f>
        <v>0.13598744162174514</v>
      </c>
      <c r="F63" s="189">
        <f>IFERROR(F61/F60,"-  ")</f>
        <v>6.095469237156144E-4</v>
      </c>
      <c r="G63" s="189">
        <f t="shared" ref="G63:AC63" si="33">IFERROR(G61/G60,"-  ")</f>
        <v>1.7534571852273213E-3</v>
      </c>
      <c r="H63" s="189">
        <f t="shared" si="33"/>
        <v>2.701730158271846E-3</v>
      </c>
      <c r="I63" s="189">
        <f t="shared" si="33"/>
        <v>3.4185336657300979E-3</v>
      </c>
      <c r="J63" s="189">
        <f t="shared" si="33"/>
        <v>4.4660649686960345E-3</v>
      </c>
      <c r="K63" s="189">
        <f t="shared" si="33"/>
        <v>5.8575211859746776E-3</v>
      </c>
      <c r="L63" s="189">
        <f t="shared" si="33"/>
        <v>7.2895285501269362E-3</v>
      </c>
      <c r="M63" s="189">
        <f t="shared" si="33"/>
        <v>1.0703743158793572E-2</v>
      </c>
      <c r="N63" s="189">
        <f t="shared" si="33"/>
        <v>1.192360448869988E-2</v>
      </c>
      <c r="O63" s="189">
        <f t="shared" si="33"/>
        <v>1.2832663972801459E-2</v>
      </c>
      <c r="P63" s="189">
        <f t="shared" si="33"/>
        <v>1.3800998965905763E-2</v>
      </c>
      <c r="Q63" s="189">
        <f t="shared" si="33"/>
        <v>2.4716821423546809E-2</v>
      </c>
      <c r="R63" s="189">
        <f t="shared" si="33"/>
        <v>2.9741749981144115E-2</v>
      </c>
      <c r="S63" s="189">
        <f t="shared" si="33"/>
        <v>3.2070283215768332E-2</v>
      </c>
      <c r="T63" s="189">
        <f t="shared" si="33"/>
        <v>4.215801046315569E-2</v>
      </c>
      <c r="U63" s="189">
        <f t="shared" si="33"/>
        <v>5.3199517481343474E-2</v>
      </c>
      <c r="V63" s="189">
        <f t="shared" si="33"/>
        <v>6.9421461506523896E-2</v>
      </c>
      <c r="W63" s="189">
        <f t="shared" si="33"/>
        <v>8.2184063975152946E-2</v>
      </c>
      <c r="X63" s="189">
        <f t="shared" si="33"/>
        <v>9.0747603183273018E-2</v>
      </c>
      <c r="Y63" s="189">
        <f t="shared" si="33"/>
        <v>0.10030260273577073</v>
      </c>
      <c r="Z63" s="189">
        <f t="shared" si="33"/>
        <v>0.11155767672801674</v>
      </c>
      <c r="AA63" s="189">
        <f t="shared" si="33"/>
        <v>0.12031478807546736</v>
      </c>
      <c r="AB63" s="189">
        <f t="shared" si="33"/>
        <v>0.13598744162174514</v>
      </c>
      <c r="AC63" s="189">
        <f t="shared" si="33"/>
        <v>0.13598744162174514</v>
      </c>
      <c r="AD63" s="250"/>
      <c r="AE63" s="141">
        <v>56</v>
      </c>
    </row>
    <row r="64" spans="1:31">
      <c r="A64" s="182" t="s">
        <v>54</v>
      </c>
      <c r="B64" s="189">
        <f>IFERROR(HLOOKUP($B$7,$F$8:$AC$75,AE64,FALSE),"-  ")</f>
        <v>0.25949134464963608</v>
      </c>
      <c r="F64" s="189">
        <f>IFERROR(F62/F60,"-  ")</f>
        <v>6.095469237156144E-4</v>
      </c>
      <c r="G64" s="189">
        <f t="shared" ref="G64:AC64" si="34">IFERROR(G62/G60,"-  ")</f>
        <v>1.7534571852273213E-3</v>
      </c>
      <c r="H64" s="189">
        <f t="shared" si="34"/>
        <v>2.701730158271846E-3</v>
      </c>
      <c r="I64" s="189">
        <f t="shared" si="34"/>
        <v>5.4459118485252296E-3</v>
      </c>
      <c r="J64" s="189">
        <f t="shared" si="34"/>
        <v>4.4660649686960345E-3</v>
      </c>
      <c r="K64" s="189">
        <f t="shared" si="34"/>
        <v>5.8575211859746776E-3</v>
      </c>
      <c r="L64" s="189">
        <f t="shared" si="34"/>
        <v>1.4307895500254384E-2</v>
      </c>
      <c r="M64" s="189">
        <f t="shared" si="34"/>
        <v>2.4314911568506365E-2</v>
      </c>
      <c r="N64" s="189">
        <f t="shared" si="34"/>
        <v>2.5442016349022531E-2</v>
      </c>
      <c r="O64" s="189">
        <f t="shared" si="34"/>
        <v>2.5055566668684894E-2</v>
      </c>
      <c r="P64" s="189">
        <f t="shared" si="34"/>
        <v>3.5311736341721869E-2</v>
      </c>
      <c r="Q64" s="189">
        <f t="shared" si="34"/>
        <v>3.8732163194131454E-2</v>
      </c>
      <c r="R64" s="189">
        <f t="shared" si="34"/>
        <v>4.1231809471356212E-2</v>
      </c>
      <c r="S64" s="189">
        <f t="shared" si="34"/>
        <v>4.3560342705980436E-2</v>
      </c>
      <c r="T64" s="189">
        <f t="shared" si="34"/>
        <v>6.2056201490090696E-2</v>
      </c>
      <c r="U64" s="189">
        <f t="shared" si="34"/>
        <v>7.3427895621827846E-2</v>
      </c>
      <c r="V64" s="189">
        <f t="shared" si="34"/>
        <v>8.2416533222466878E-2</v>
      </c>
      <c r="W64" s="189">
        <f t="shared" si="34"/>
        <v>0.15781223923193088</v>
      </c>
      <c r="X64" s="189">
        <f t="shared" si="34"/>
        <v>0.17500447382327489</v>
      </c>
      <c r="Y64" s="189">
        <f t="shared" si="34"/>
        <v>0.20164284373435593</v>
      </c>
      <c r="Z64" s="189">
        <f t="shared" si="34"/>
        <v>0.21861915906519289</v>
      </c>
      <c r="AA64" s="189">
        <f t="shared" si="34"/>
        <v>0.25144477577655244</v>
      </c>
      <c r="AB64" s="189">
        <f t="shared" si="34"/>
        <v>0.25949134464963608</v>
      </c>
      <c r="AC64" s="189">
        <f t="shared" si="34"/>
        <v>0.13598744162174514</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0.9</v>
      </c>
      <c r="E69" s="175" t="s">
        <v>31</v>
      </c>
      <c r="F69" s="257">
        <v>0.9</v>
      </c>
      <c r="G69" s="257">
        <v>0.9</v>
      </c>
      <c r="H69" s="257">
        <v>0.9</v>
      </c>
      <c r="I69" s="257">
        <v>0.9</v>
      </c>
      <c r="J69" s="257">
        <v>0.9</v>
      </c>
      <c r="K69" s="257">
        <v>0.9</v>
      </c>
      <c r="L69" s="257">
        <v>0.9</v>
      </c>
      <c r="M69" s="257">
        <v>0.9</v>
      </c>
      <c r="N69" s="257">
        <v>0.9</v>
      </c>
      <c r="O69" s="257">
        <v>0.9</v>
      </c>
      <c r="P69" s="257">
        <v>0.9</v>
      </c>
      <c r="Q69" s="257">
        <v>0.9</v>
      </c>
      <c r="R69" s="257">
        <v>0.9</v>
      </c>
      <c r="S69" s="257">
        <v>0.9</v>
      </c>
      <c r="T69" s="257">
        <v>0.9</v>
      </c>
      <c r="U69" s="257">
        <v>0.9</v>
      </c>
      <c r="V69" s="257">
        <v>0.9</v>
      </c>
      <c r="W69" s="257">
        <v>0.9</v>
      </c>
      <c r="X69" s="257">
        <v>0.9</v>
      </c>
      <c r="Y69" s="257">
        <v>0.9</v>
      </c>
      <c r="Z69" s="257">
        <v>0.9</v>
      </c>
      <c r="AA69" s="257">
        <v>0.9</v>
      </c>
      <c r="AB69" s="257">
        <v>0.9</v>
      </c>
      <c r="AC69" s="257">
        <v>0.9</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91</v>
      </c>
      <c r="E71" s="175" t="s">
        <v>111</v>
      </c>
      <c r="F71" s="176">
        <v>0</v>
      </c>
      <c r="G71" s="176">
        <v>0</v>
      </c>
      <c r="H71" s="176">
        <v>0</v>
      </c>
      <c r="I71" s="176">
        <v>0</v>
      </c>
      <c r="J71" s="176">
        <v>0</v>
      </c>
      <c r="K71" s="176">
        <v>1</v>
      </c>
      <c r="L71" s="176">
        <v>3</v>
      </c>
      <c r="M71" s="176">
        <v>4</v>
      </c>
      <c r="N71" s="176">
        <v>5</v>
      </c>
      <c r="O71" s="176">
        <v>5</v>
      </c>
      <c r="P71" s="176">
        <v>8</v>
      </c>
      <c r="Q71" s="176">
        <v>8</v>
      </c>
      <c r="R71" s="235">
        <v>8</v>
      </c>
      <c r="S71" s="235">
        <v>8</v>
      </c>
      <c r="T71" s="235">
        <v>33</v>
      </c>
      <c r="U71" s="235">
        <v>34</v>
      </c>
      <c r="V71" s="235">
        <v>40</v>
      </c>
      <c r="W71" s="235">
        <v>51</v>
      </c>
      <c r="X71" s="235">
        <v>57</v>
      </c>
      <c r="Y71" s="235">
        <v>70</v>
      </c>
      <c r="Z71" s="235">
        <v>73</v>
      </c>
      <c r="AA71" s="235">
        <v>85</v>
      </c>
      <c r="AB71" s="235">
        <v>91</v>
      </c>
      <c r="AC71" s="235"/>
      <c r="AD71" s="249"/>
      <c r="AE71" s="141">
        <v>64</v>
      </c>
    </row>
    <row r="72" spans="1:31">
      <c r="A72" s="173" t="s">
        <v>32</v>
      </c>
      <c r="B72" s="174">
        <f>HLOOKUP($B$7,$F$8:$AC$75,AE72,FALSE)</f>
        <v>71</v>
      </c>
      <c r="E72" s="175" t="s">
        <v>111</v>
      </c>
      <c r="F72" s="176">
        <v>0</v>
      </c>
      <c r="G72" s="176">
        <v>0</v>
      </c>
      <c r="H72" s="176">
        <v>0</v>
      </c>
      <c r="I72" s="176">
        <v>0</v>
      </c>
      <c r="J72" s="176">
        <v>0</v>
      </c>
      <c r="K72" s="176">
        <v>0</v>
      </c>
      <c r="L72" s="176">
        <v>1</v>
      </c>
      <c r="M72" s="176">
        <v>2</v>
      </c>
      <c r="N72" s="176">
        <v>2</v>
      </c>
      <c r="O72" s="176">
        <v>2</v>
      </c>
      <c r="P72" s="176">
        <v>2</v>
      </c>
      <c r="Q72" s="176">
        <v>2</v>
      </c>
      <c r="R72" s="235">
        <v>4</v>
      </c>
      <c r="S72" s="235">
        <v>4</v>
      </c>
      <c r="T72" s="235">
        <v>28</v>
      </c>
      <c r="U72" s="235">
        <v>29</v>
      </c>
      <c r="V72" s="235">
        <v>36</v>
      </c>
      <c r="W72" s="235">
        <v>40</v>
      </c>
      <c r="X72" s="235">
        <v>44</v>
      </c>
      <c r="Y72" s="235">
        <v>51</v>
      </c>
      <c r="Z72" s="235">
        <v>54</v>
      </c>
      <c r="AA72" s="235">
        <v>64</v>
      </c>
      <c r="AB72" s="235">
        <v>71</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c r="A74" s="173" t="s">
        <v>104</v>
      </c>
      <c r="B74" s="174">
        <f>HLOOKUP($B$7,$F$8:$AC$75,AE75,FALSE)</f>
        <v>0</v>
      </c>
      <c r="C74" s="258"/>
      <c r="D74" s="259"/>
      <c r="E74" s="260" t="s">
        <v>28</v>
      </c>
      <c r="F74" s="223"/>
      <c r="G74" s="223"/>
      <c r="H74" s="224">
        <v>5920.3575000000001</v>
      </c>
      <c r="I74" s="223">
        <f>H74</f>
        <v>5920.3575000000001</v>
      </c>
      <c r="J74" s="223">
        <f>H74</f>
        <v>5920.3575000000001</v>
      </c>
      <c r="K74" s="224">
        <v>5920.3575000000001</v>
      </c>
      <c r="L74" s="223">
        <f>K74</f>
        <v>5920.3575000000001</v>
      </c>
      <c r="M74" s="223">
        <f>K74</f>
        <v>5920.3575000000001</v>
      </c>
      <c r="N74" s="224">
        <v>5920.3575000000001</v>
      </c>
      <c r="O74" s="223">
        <f>N74</f>
        <v>5920.3575000000001</v>
      </c>
      <c r="P74" s="223">
        <f>N74</f>
        <v>5920.3575000000001</v>
      </c>
      <c r="Q74" s="224">
        <v>5920.3575000000001</v>
      </c>
      <c r="R74" s="223">
        <f>Q74</f>
        <v>5920.3575000000001</v>
      </c>
      <c r="S74" s="223">
        <f>Q74</f>
        <v>5920.3575000000001</v>
      </c>
      <c r="T74" s="238">
        <v>5920.3575000000001</v>
      </c>
      <c r="U74" s="223">
        <f>T74</f>
        <v>5920.3575000000001</v>
      </c>
      <c r="V74" s="223">
        <f>T74</f>
        <v>5920.3575000000001</v>
      </c>
      <c r="W74" s="238">
        <f>V74</f>
        <v>5920.3575000000001</v>
      </c>
      <c r="X74" s="223">
        <f>W74</f>
        <v>5920.3575000000001</v>
      </c>
      <c r="Y74" s="223">
        <f>W74</f>
        <v>5920.3575000000001</v>
      </c>
      <c r="Z74" s="238"/>
      <c r="AA74" s="223">
        <f>Z74</f>
        <v>0</v>
      </c>
      <c r="AB74" s="223">
        <f>Z74</f>
        <v>0</v>
      </c>
      <c r="AC74" s="238"/>
      <c r="AD74" s="245"/>
      <c r="AE74" s="141">
        <v>67</v>
      </c>
    </row>
    <row r="75" spans="1:31" s="141" customFormat="1" ht="15" customHeight="1">
      <c r="A75" s="173" t="s">
        <v>105</v>
      </c>
      <c r="B75" s="174">
        <f>HLOOKUP($B$7,$F$8:$AC$75,AE75,FALSE)</f>
        <v>0</v>
      </c>
      <c r="C75" s="222"/>
      <c r="D75" s="222"/>
      <c r="E75" s="260" t="s">
        <v>28</v>
      </c>
      <c r="F75" s="223"/>
      <c r="G75" s="223"/>
      <c r="H75" s="224">
        <v>21927.25</v>
      </c>
      <c r="I75" s="223">
        <f>H75</f>
        <v>21927.25</v>
      </c>
      <c r="J75" s="223">
        <f>H75</f>
        <v>21927.25</v>
      </c>
      <c r="K75" s="224">
        <v>21927.25</v>
      </c>
      <c r="L75" s="223">
        <f>K75</f>
        <v>21927.25</v>
      </c>
      <c r="M75" s="223">
        <f>K75</f>
        <v>21927.25</v>
      </c>
      <c r="N75" s="224">
        <v>21927.25</v>
      </c>
      <c r="O75" s="223">
        <f>N75</f>
        <v>21927.25</v>
      </c>
      <c r="P75" s="223">
        <f>N75</f>
        <v>21927.25</v>
      </c>
      <c r="Q75" s="224">
        <v>21927.25</v>
      </c>
      <c r="R75" s="223">
        <f>Q75</f>
        <v>21927.25</v>
      </c>
      <c r="S75" s="223">
        <f>Q75</f>
        <v>21927.25</v>
      </c>
      <c r="T75" s="238">
        <v>21927.25</v>
      </c>
      <c r="U75" s="223">
        <f>T75</f>
        <v>21927.25</v>
      </c>
      <c r="V75" s="223">
        <f>T75</f>
        <v>21927.25</v>
      </c>
      <c r="W75" s="238">
        <f>V75</f>
        <v>21927.25</v>
      </c>
      <c r="X75" s="223">
        <f>W75</f>
        <v>21927.25</v>
      </c>
      <c r="Y75" s="223">
        <f>W75</f>
        <v>21927.25</v>
      </c>
      <c r="Z75" s="238"/>
      <c r="AA75" s="223">
        <f>Z75</f>
        <v>0</v>
      </c>
      <c r="AB75" s="223">
        <f>Z75</f>
        <v>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0" s="141" customFormat="1">
      <c r="A81" s="228">
        <f>VLOOKUP(B7,E88:T111,6,FALSE)</f>
        <v>0</v>
      </c>
      <c r="B81" s="230"/>
      <c r="C81" s="222"/>
    </row>
    <row r="82" spans="1:30" s="141" customFormat="1">
      <c r="A82" s="167" t="s">
        <v>37</v>
      </c>
      <c r="B82" s="160"/>
      <c r="C82" s="222"/>
    </row>
    <row r="83" spans="1:30" s="141" customFormat="1">
      <c r="A83" s="228">
        <f>VLOOKUP(B7,E88:T111,10,FALSE)</f>
        <v>0</v>
      </c>
      <c r="B83" s="261"/>
      <c r="C83" s="222"/>
    </row>
    <row r="84" spans="1:30">
      <c r="A84" s="167" t="s">
        <v>49</v>
      </c>
    </row>
    <row r="85" spans="1:30">
      <c r="A85" s="228">
        <f>VLOOKUP(B7,E88:T111,14,FALSE)</f>
        <v>0</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0">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0">
      <c r="D87" s="222"/>
      <c r="E87" s="139"/>
      <c r="F87" s="326" t="s">
        <v>26</v>
      </c>
      <c r="G87" s="326"/>
      <c r="H87" s="326"/>
      <c r="I87" s="326"/>
      <c r="J87" s="326" t="s">
        <v>100</v>
      </c>
      <c r="K87" s="326"/>
      <c r="L87" s="326"/>
      <c r="M87" s="326"/>
      <c r="N87" s="326" t="s">
        <v>34</v>
      </c>
      <c r="O87" s="326"/>
      <c r="P87" s="326"/>
      <c r="Q87" s="326"/>
      <c r="R87" s="326" t="s">
        <v>49</v>
      </c>
      <c r="S87" s="326"/>
      <c r="T87" s="326"/>
      <c r="U87" s="233"/>
      <c r="V87" s="233"/>
      <c r="W87" s="233"/>
      <c r="X87" s="233"/>
      <c r="Y87" s="233"/>
      <c r="Z87" s="233"/>
      <c r="AA87" s="233"/>
      <c r="AB87" s="233"/>
      <c r="AC87" s="233"/>
    </row>
    <row r="88" spans="1:30">
      <c r="D88" s="222"/>
      <c r="E88" s="162">
        <v>40909</v>
      </c>
      <c r="F88" s="327" t="s">
        <v>171</v>
      </c>
      <c r="G88" s="327"/>
      <c r="H88" s="327"/>
      <c r="I88" s="327"/>
      <c r="J88" s="327" t="s">
        <v>171</v>
      </c>
      <c r="K88" s="327"/>
      <c r="L88" s="327"/>
      <c r="M88" s="327"/>
      <c r="N88" s="327" t="s">
        <v>171</v>
      </c>
      <c r="O88" s="327"/>
      <c r="P88" s="327"/>
      <c r="Q88" s="327"/>
      <c r="R88" s="329" t="s">
        <v>171</v>
      </c>
      <c r="S88" s="329"/>
      <c r="T88" s="329"/>
    </row>
    <row r="89" spans="1:30">
      <c r="D89" s="222"/>
      <c r="E89" s="162">
        <v>40940</v>
      </c>
      <c r="F89" s="327"/>
      <c r="G89" s="327"/>
      <c r="H89" s="327"/>
      <c r="I89" s="327"/>
      <c r="J89" s="327"/>
      <c r="K89" s="327"/>
      <c r="L89" s="327"/>
      <c r="M89" s="327"/>
      <c r="N89" s="327"/>
      <c r="O89" s="327"/>
      <c r="P89" s="327"/>
      <c r="Q89" s="327"/>
      <c r="R89" s="329"/>
      <c r="S89" s="329"/>
      <c r="T89" s="329"/>
    </row>
    <row r="90" spans="1:30">
      <c r="D90" s="222"/>
      <c r="E90" s="162">
        <v>40969</v>
      </c>
      <c r="F90" s="327"/>
      <c r="G90" s="327"/>
      <c r="H90" s="327"/>
      <c r="I90" s="327"/>
      <c r="J90" s="327"/>
      <c r="K90" s="327"/>
      <c r="L90" s="327"/>
      <c r="M90" s="327"/>
      <c r="N90" s="327"/>
      <c r="O90" s="327"/>
      <c r="P90" s="327"/>
      <c r="Q90" s="327"/>
      <c r="R90" s="329"/>
      <c r="S90" s="329"/>
      <c r="T90" s="329"/>
    </row>
    <row r="91" spans="1:30">
      <c r="D91" s="222"/>
      <c r="E91" s="162">
        <v>41000</v>
      </c>
      <c r="F91" s="327"/>
      <c r="G91" s="327"/>
      <c r="H91" s="327"/>
      <c r="I91" s="327"/>
      <c r="J91" s="327"/>
      <c r="K91" s="327"/>
      <c r="L91" s="327"/>
      <c r="M91" s="327"/>
      <c r="N91" s="327"/>
      <c r="O91" s="327"/>
      <c r="P91" s="327"/>
      <c r="Q91" s="327"/>
      <c r="R91" s="329"/>
      <c r="S91" s="329"/>
      <c r="T91" s="329"/>
    </row>
    <row r="92" spans="1:30">
      <c r="D92" s="222"/>
      <c r="E92" s="162">
        <v>41030</v>
      </c>
      <c r="F92" s="327"/>
      <c r="G92" s="327"/>
      <c r="H92" s="327"/>
      <c r="I92" s="327"/>
      <c r="J92" s="327"/>
      <c r="K92" s="327"/>
      <c r="L92" s="327"/>
      <c r="M92" s="327"/>
      <c r="N92" s="327"/>
      <c r="O92" s="327"/>
      <c r="P92" s="327"/>
      <c r="Q92" s="327"/>
      <c r="R92" s="329"/>
      <c r="S92" s="329"/>
      <c r="T92" s="329"/>
    </row>
    <row r="93" spans="1:30">
      <c r="D93" s="222"/>
      <c r="E93" s="162">
        <v>41061</v>
      </c>
      <c r="F93" s="327"/>
      <c r="G93" s="327"/>
      <c r="H93" s="327"/>
      <c r="I93" s="327"/>
      <c r="J93" s="327"/>
      <c r="K93" s="327"/>
      <c r="L93" s="327"/>
      <c r="M93" s="327"/>
      <c r="N93" s="327"/>
      <c r="O93" s="327"/>
      <c r="P93" s="327"/>
      <c r="Q93" s="327"/>
      <c r="R93" s="329"/>
      <c r="S93" s="329"/>
      <c r="T93" s="329"/>
    </row>
    <row r="94" spans="1:30">
      <c r="D94" s="222"/>
      <c r="E94" s="162">
        <v>41091</v>
      </c>
      <c r="F94" s="327"/>
      <c r="G94" s="327"/>
      <c r="H94" s="327"/>
      <c r="I94" s="327"/>
      <c r="J94" s="327"/>
      <c r="K94" s="327"/>
      <c r="L94" s="327"/>
      <c r="M94" s="327"/>
      <c r="N94" s="327"/>
      <c r="O94" s="327"/>
      <c r="P94" s="327"/>
      <c r="Q94" s="327"/>
      <c r="R94" s="329"/>
      <c r="S94" s="329"/>
      <c r="T94" s="329"/>
    </row>
    <row r="95" spans="1:30">
      <c r="D95" s="222"/>
      <c r="E95" s="162">
        <v>41122</v>
      </c>
      <c r="F95" s="327"/>
      <c r="G95" s="327"/>
      <c r="H95" s="327"/>
      <c r="I95" s="327"/>
      <c r="J95" s="327"/>
      <c r="K95" s="327"/>
      <c r="L95" s="327"/>
      <c r="M95" s="327"/>
      <c r="N95" s="327"/>
      <c r="O95" s="327"/>
      <c r="P95" s="327"/>
      <c r="Q95" s="327"/>
      <c r="R95" s="329"/>
      <c r="S95" s="329"/>
      <c r="T95" s="329"/>
    </row>
    <row r="96" spans="1:30">
      <c r="D96" s="234"/>
      <c r="E96" s="162">
        <v>41153</v>
      </c>
      <c r="F96" s="327"/>
      <c r="G96" s="327"/>
      <c r="H96" s="327"/>
      <c r="I96" s="327"/>
      <c r="J96" s="327"/>
      <c r="K96" s="327"/>
      <c r="L96" s="327"/>
      <c r="M96" s="327"/>
      <c r="N96" s="327"/>
      <c r="O96" s="327"/>
      <c r="P96" s="327"/>
      <c r="Q96" s="327"/>
      <c r="R96" s="329"/>
      <c r="S96" s="329"/>
      <c r="T96" s="329"/>
    </row>
    <row r="97" spans="4:20">
      <c r="D97" s="234"/>
      <c r="E97" s="162">
        <v>41183</v>
      </c>
      <c r="F97" s="327"/>
      <c r="G97" s="327"/>
      <c r="H97" s="327"/>
      <c r="I97" s="327"/>
      <c r="J97" s="327"/>
      <c r="K97" s="327"/>
      <c r="L97" s="327"/>
      <c r="M97" s="327"/>
      <c r="N97" s="327"/>
      <c r="O97" s="327"/>
      <c r="P97" s="327"/>
      <c r="Q97" s="327"/>
      <c r="R97" s="329"/>
      <c r="S97" s="329"/>
      <c r="T97" s="329"/>
    </row>
    <row r="98" spans="4:20">
      <c r="D98" s="234"/>
      <c r="E98" s="162">
        <v>41214</v>
      </c>
      <c r="F98" s="327"/>
      <c r="G98" s="327"/>
      <c r="H98" s="327"/>
      <c r="I98" s="327"/>
      <c r="J98" s="327"/>
      <c r="K98" s="327"/>
      <c r="L98" s="327"/>
      <c r="M98" s="327"/>
      <c r="N98" s="327"/>
      <c r="O98" s="327"/>
      <c r="P98" s="327"/>
      <c r="Q98" s="327"/>
      <c r="R98" s="329"/>
      <c r="S98" s="329"/>
      <c r="T98" s="329"/>
    </row>
    <row r="99" spans="4:20">
      <c r="D99" s="234"/>
      <c r="E99" s="162">
        <v>41244</v>
      </c>
      <c r="F99" s="327" t="s">
        <v>142</v>
      </c>
      <c r="G99" s="327"/>
      <c r="H99" s="327"/>
      <c r="I99" s="327"/>
      <c r="J99" s="327"/>
      <c r="K99" s="327"/>
      <c r="L99" s="327"/>
      <c r="M99" s="327"/>
      <c r="N99" s="327"/>
      <c r="O99" s="327"/>
      <c r="P99" s="327"/>
      <c r="Q99" s="327"/>
      <c r="R99" s="329"/>
      <c r="S99" s="329"/>
      <c r="T99" s="329"/>
    </row>
    <row r="100" spans="4:20">
      <c r="E100" s="162">
        <v>41275</v>
      </c>
      <c r="F100" s="327"/>
      <c r="G100" s="327"/>
      <c r="H100" s="327"/>
      <c r="I100" s="327"/>
      <c r="J100" s="327"/>
      <c r="K100" s="327"/>
      <c r="L100" s="327"/>
      <c r="M100" s="327"/>
      <c r="N100" s="327"/>
      <c r="O100" s="327"/>
      <c r="P100" s="327"/>
      <c r="Q100" s="327"/>
      <c r="R100" s="329"/>
      <c r="S100" s="329"/>
      <c r="T100" s="329"/>
    </row>
    <row r="101" spans="4:20">
      <c r="E101" s="162">
        <v>41306</v>
      </c>
      <c r="F101" s="327"/>
      <c r="G101" s="327"/>
      <c r="H101" s="327"/>
      <c r="I101" s="327"/>
      <c r="J101" s="327"/>
      <c r="K101" s="327"/>
      <c r="L101" s="327"/>
      <c r="M101" s="327"/>
      <c r="N101" s="327"/>
      <c r="O101" s="327"/>
      <c r="P101" s="327"/>
      <c r="Q101" s="327"/>
      <c r="R101" s="329"/>
      <c r="S101" s="329"/>
      <c r="T101" s="329"/>
    </row>
    <row r="102" spans="4:20">
      <c r="E102" s="162">
        <v>41334</v>
      </c>
      <c r="F102" s="327"/>
      <c r="G102" s="327"/>
      <c r="H102" s="327"/>
      <c r="I102" s="327"/>
      <c r="J102" s="327"/>
      <c r="K102" s="327"/>
      <c r="L102" s="327"/>
      <c r="M102" s="327"/>
      <c r="N102" s="327"/>
      <c r="O102" s="327"/>
      <c r="P102" s="327"/>
      <c r="Q102" s="327"/>
      <c r="R102" s="329"/>
      <c r="S102" s="329"/>
      <c r="T102" s="329"/>
    </row>
    <row r="103" spans="4:20">
      <c r="E103" s="162">
        <v>41365</v>
      </c>
      <c r="F103" s="327"/>
      <c r="G103" s="327"/>
      <c r="H103" s="327"/>
      <c r="I103" s="327"/>
      <c r="J103" s="327"/>
      <c r="K103" s="327"/>
      <c r="L103" s="327"/>
      <c r="M103" s="327"/>
      <c r="N103" s="327"/>
      <c r="O103" s="327"/>
      <c r="P103" s="327"/>
      <c r="Q103" s="327"/>
      <c r="R103" s="329"/>
      <c r="S103" s="329"/>
      <c r="T103" s="329"/>
    </row>
    <row r="104" spans="4:20">
      <c r="E104" s="162">
        <v>41395</v>
      </c>
      <c r="F104" s="327"/>
      <c r="G104" s="327"/>
      <c r="H104" s="327"/>
      <c r="I104" s="327"/>
      <c r="J104" s="327"/>
      <c r="K104" s="327"/>
      <c r="L104" s="327"/>
      <c r="M104" s="327"/>
      <c r="N104" s="327"/>
      <c r="O104" s="327"/>
      <c r="P104" s="327"/>
      <c r="Q104" s="327"/>
      <c r="R104" s="329"/>
      <c r="S104" s="329"/>
      <c r="T104" s="329"/>
    </row>
    <row r="105" spans="4:20">
      <c r="E105" s="162">
        <v>41426</v>
      </c>
      <c r="F105" s="327"/>
      <c r="G105" s="327"/>
      <c r="H105" s="327"/>
      <c r="I105" s="327"/>
      <c r="J105" s="327"/>
      <c r="K105" s="327"/>
      <c r="L105" s="327"/>
      <c r="M105" s="327"/>
      <c r="N105" s="327"/>
      <c r="O105" s="327"/>
      <c r="P105" s="327"/>
      <c r="Q105" s="327"/>
      <c r="R105" s="329"/>
      <c r="S105" s="329"/>
      <c r="T105" s="329"/>
    </row>
    <row r="106" spans="4:20">
      <c r="E106" s="162">
        <v>41456</v>
      </c>
      <c r="F106" s="327"/>
      <c r="G106" s="327"/>
      <c r="H106" s="327"/>
      <c r="I106" s="327"/>
      <c r="J106" s="327"/>
      <c r="K106" s="327"/>
      <c r="L106" s="327"/>
      <c r="M106" s="327"/>
      <c r="N106" s="327"/>
      <c r="O106" s="327"/>
      <c r="P106" s="327"/>
      <c r="Q106" s="327"/>
      <c r="R106" s="329"/>
      <c r="S106" s="329"/>
      <c r="T106" s="329"/>
    </row>
    <row r="107" spans="4:20">
      <c r="E107" s="162">
        <v>41487</v>
      </c>
      <c r="F107" s="327"/>
      <c r="G107" s="327"/>
      <c r="H107" s="327"/>
      <c r="I107" s="327"/>
      <c r="J107" s="327"/>
      <c r="K107" s="327"/>
      <c r="L107" s="327"/>
      <c r="M107" s="327"/>
      <c r="N107" s="327"/>
      <c r="O107" s="327"/>
      <c r="P107" s="327"/>
      <c r="Q107" s="327"/>
      <c r="R107" s="329"/>
      <c r="S107" s="329"/>
      <c r="T107" s="329"/>
    </row>
    <row r="108" spans="4:20">
      <c r="E108" s="162">
        <v>41518</v>
      </c>
      <c r="F108" s="327"/>
      <c r="G108" s="327"/>
      <c r="H108" s="327"/>
      <c r="I108" s="327"/>
      <c r="J108" s="327"/>
      <c r="K108" s="327"/>
      <c r="L108" s="327"/>
      <c r="M108" s="327"/>
      <c r="N108" s="327"/>
      <c r="O108" s="327"/>
      <c r="P108" s="327"/>
      <c r="Q108" s="327"/>
      <c r="R108" s="329"/>
      <c r="S108" s="329"/>
      <c r="T108" s="329"/>
    </row>
    <row r="109" spans="4:20">
      <c r="E109" s="162">
        <v>41548</v>
      </c>
      <c r="F109" s="327"/>
      <c r="G109" s="327"/>
      <c r="H109" s="327"/>
      <c r="I109" s="327"/>
      <c r="J109" s="327"/>
      <c r="K109" s="327"/>
      <c r="L109" s="327"/>
      <c r="M109" s="327"/>
      <c r="N109" s="327"/>
      <c r="O109" s="327"/>
      <c r="P109" s="327"/>
      <c r="Q109" s="327"/>
      <c r="R109" s="329"/>
      <c r="S109" s="329"/>
      <c r="T109" s="329"/>
    </row>
    <row r="110" spans="4:20">
      <c r="E110" s="162">
        <v>41579</v>
      </c>
      <c r="F110" s="327"/>
      <c r="G110" s="327"/>
      <c r="H110" s="327"/>
      <c r="I110" s="327"/>
      <c r="J110" s="327"/>
      <c r="K110" s="327"/>
      <c r="L110" s="327"/>
      <c r="M110" s="327"/>
      <c r="N110" s="327"/>
      <c r="O110" s="327"/>
      <c r="P110" s="327"/>
      <c r="Q110" s="327"/>
      <c r="R110" s="329"/>
      <c r="S110" s="329"/>
      <c r="T110" s="329"/>
    </row>
    <row r="111" spans="4:20">
      <c r="E111" s="162">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scale="80" topLeftCell="A4">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1"/>
      <headerFooter alignWithMargins="0"/>
    </customSheetView>
    <customSheetView guid="{BE3D6E2B-609E-47D5-9384-D7369416F08A}" scale="80" topLeftCell="A4">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80" topLeftCell="A4">
      <pane xSplit="1" topLeftCell="W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W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7">
      <pane xSplit="1" topLeftCell="W1" activePane="topRight" state="frozen"/>
      <selection pane="topRight" activeCell="Y38" sqref="Y38"/>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pane xSplit="1" topLeftCell="W1" activePane="topRight" state="frozen"/>
      <selection pane="topRight" activeCell="F28" sqref="F28:AC28"/>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9">
      <pane xSplit="1" topLeftCell="D1" activePane="topRight" state="frozen"/>
      <selection pane="topRight" activeCell="X32" sqref="F32: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4">
      <pane xSplit="1" topLeftCell="P1" activePane="topRight" state="frozen"/>
      <selection pane="topRight" activeCell="W76" sqref="W76"/>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31">
      <pane xSplit="1" topLeftCell="B1" activePane="topRight" state="frozen"/>
      <selection pane="topRight" activeCell="S61" sqref="S61:AC61"/>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4">
      <pane xSplit="1" topLeftCell="N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90">
      <pane xSplit="1" topLeftCell="T1" activePane="topRight" state="frozen"/>
      <selection pane="topRight" activeCell="W76" sqref="W76"/>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pane xSplit="1" topLeftCell="N1" activePane="topRight" state="frozen"/>
      <selection pane="topRight" activeCell="N4" sqref="N4"/>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8" sqref="B8"/>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pane xSplit="1" topLeftCell="M1" activePane="topRight" state="frozen"/>
      <selection pane="topRight" activeCell="U46" sqref="U46"/>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M1" activePane="topRight" state="frozen"/>
      <selection pane="topRight" activeCell="S45" sqref="S45"/>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M1" activePane="topRight" state="frozen"/>
      <selection pane="topRight" activeCell="R17" sqref="R17"/>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M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topLeftCell="A16">
      <pane xSplit="1" topLeftCell="N1" activePane="topRight" state="frozen"/>
      <selection pane="topRight" activeCell="U37" sqref="U37"/>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22">
      <pane xSplit="1" topLeftCell="N1" activePane="topRight" state="frozen"/>
      <selection pane="topRight" activeCell="V42" sqref="V42"/>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pane xSplit="1" topLeftCell="N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W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topLeftCell="A46">
      <pane xSplit="1" topLeftCell="W1" activePane="topRight" state="frozen"/>
      <selection pane="topRight" activeCell="AA71" sqref="AA71:AA72"/>
      <rowBreaks count="1" manualBreakCount="1">
        <brk id="64" max="1" man="1"/>
      </rowBreaks>
      <pageMargins left="0.5" right="0.5" top="0.25" bottom="0.25" header="0.5" footer="0.5"/>
      <pageSetup scale="99" orientation="portrait" r:id="rId24"/>
      <headerFooter alignWithMargins="0"/>
    </customSheetView>
    <customSheetView guid="{53921E1F-472A-4EBB-8ED2-B1728D33C14A}" scale="80" topLeftCell="A4">
      <pane xSplit="1" topLeftCell="W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80" topLeftCell="A4">
      <pane xSplit="1" topLeftCell="W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80" topLeftCell="A4">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80" topLeftCell="A4">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80" topLeftCell="A4">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disablePrompts="1"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19.xml><?xml version="1.0" encoding="utf-8"?>
<worksheet xmlns="http://schemas.openxmlformats.org/spreadsheetml/2006/main" xmlns:r="http://schemas.openxmlformats.org/officeDocument/2006/relationships">
  <sheetPr>
    <pageSetUpPr fitToPage="1"/>
  </sheetPr>
  <dimension ref="A1:AF115"/>
  <sheetViews>
    <sheetView zoomScale="80" zoomScaleNormal="80" workbookViewId="0">
      <pane xSplit="1" topLeftCell="B1" activePane="topRight" state="frozen"/>
      <selection activeCell="D27" sqref="D27"/>
      <selection pane="topRight" activeCell="AB32" sqref="AB32:AB39"/>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29" width="18.140625" style="139" bestFit="1" customWidth="1"/>
    <col min="30" max="30" width="15.42578125" style="140" customWidth="1"/>
    <col min="31" max="31" width="6.42578125" style="139" customWidth="1"/>
    <col min="32" max="32" width="15.42578125" style="139" customWidth="1"/>
    <col min="33" max="16384" width="9.140625" style="139"/>
  </cols>
  <sheetData>
    <row r="1" spans="1:31">
      <c r="A1" s="136" t="s">
        <v>3</v>
      </c>
      <c r="B1" s="137" t="s">
        <v>117</v>
      </c>
      <c r="C1" s="138"/>
      <c r="D1" s="325" t="s">
        <v>23</v>
      </c>
      <c r="E1" s="325"/>
      <c r="F1" s="325"/>
    </row>
    <row r="2" spans="1:31" ht="29.25">
      <c r="A2" s="136" t="s">
        <v>4</v>
      </c>
      <c r="B2" s="271" t="s">
        <v>247</v>
      </c>
      <c r="C2" s="138"/>
      <c r="E2" s="142"/>
      <c r="F2" s="143">
        <v>2012</v>
      </c>
      <c r="G2" s="143">
        <v>2013</v>
      </c>
      <c r="H2" s="143">
        <v>2014</v>
      </c>
      <c r="I2" s="143">
        <v>2015</v>
      </c>
    </row>
    <row r="3" spans="1:31">
      <c r="A3" s="136" t="s">
        <v>5</v>
      </c>
      <c r="B3" s="144" t="s">
        <v>98</v>
      </c>
      <c r="C3" s="145"/>
      <c r="E3" s="146" t="s">
        <v>181</v>
      </c>
      <c r="F3" s="147">
        <v>111250</v>
      </c>
      <c r="G3" s="242">
        <v>111250</v>
      </c>
      <c r="H3" s="242">
        <v>111250</v>
      </c>
      <c r="I3" s="242">
        <v>111250</v>
      </c>
    </row>
    <row r="4" spans="1:31">
      <c r="A4" s="136" t="s">
        <v>7</v>
      </c>
      <c r="B4" s="148">
        <v>41260</v>
      </c>
      <c r="C4" s="149"/>
      <c r="E4" s="146" t="s">
        <v>62</v>
      </c>
      <c r="F4" s="150">
        <v>12997424</v>
      </c>
      <c r="G4" s="150">
        <v>12997424</v>
      </c>
      <c r="H4" s="150">
        <v>12997424</v>
      </c>
      <c r="I4" s="150">
        <v>12997424</v>
      </c>
      <c r="J4" s="151"/>
      <c r="K4" s="151"/>
      <c r="L4" s="151"/>
      <c r="M4" s="151"/>
      <c r="N4" s="151"/>
      <c r="O4" s="151"/>
      <c r="P4" s="151"/>
      <c r="Q4" s="151"/>
      <c r="R4" s="151"/>
      <c r="S4" s="151"/>
      <c r="T4" s="151"/>
      <c r="U4" s="151"/>
      <c r="V4" s="151"/>
      <c r="W4" s="151"/>
      <c r="X4" s="151"/>
      <c r="Y4" s="151"/>
      <c r="Z4" s="151"/>
      <c r="AA4" s="151"/>
      <c r="AB4" s="151"/>
      <c r="AC4" s="151"/>
      <c r="AD4" s="310"/>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310"/>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310"/>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310"/>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822.89846226042209</v>
      </c>
      <c r="E11" s="175" t="s">
        <v>24</v>
      </c>
      <c r="F11" s="176">
        <v>0</v>
      </c>
      <c r="G11" s="176">
        <v>0</v>
      </c>
      <c r="H11" s="176">
        <v>0</v>
      </c>
      <c r="I11" s="176">
        <v>0</v>
      </c>
      <c r="J11" s="176">
        <v>0</v>
      </c>
      <c r="K11" s="176">
        <v>0</v>
      </c>
      <c r="L11" s="176">
        <v>0</v>
      </c>
      <c r="M11" s="176">
        <v>0</v>
      </c>
      <c r="N11" s="176">
        <v>0</v>
      </c>
      <c r="O11" s="176">
        <v>0</v>
      </c>
      <c r="P11" s="176">
        <v>0</v>
      </c>
      <c r="Q11" s="176">
        <v>0</v>
      </c>
      <c r="R11" s="235"/>
      <c r="S11" s="235"/>
      <c r="T11" s="235"/>
      <c r="U11" s="235">
        <v>3327.9845894919004</v>
      </c>
      <c r="V11" s="235">
        <v>660.24212555573968</v>
      </c>
      <c r="W11" s="235">
        <v>869.79304764335848</v>
      </c>
      <c r="X11" s="235">
        <v>595.16792464895934</v>
      </c>
      <c r="Y11" s="235">
        <v>0</v>
      </c>
      <c r="Z11" s="235">
        <v>1001.13884277732</v>
      </c>
      <c r="AA11" s="235">
        <v>2095.5171885312593</v>
      </c>
      <c r="AB11" s="235">
        <v>822.89846226042209</v>
      </c>
      <c r="AC11" s="235"/>
      <c r="AD11" s="177">
        <f>SUM(F11:AC11)</f>
        <v>9372.7421809089592</v>
      </c>
      <c r="AE11" s="141">
        <v>4</v>
      </c>
    </row>
    <row r="12" spans="1:31">
      <c r="A12" s="173" t="s">
        <v>97</v>
      </c>
      <c r="B12" s="178">
        <f>HLOOKUP($B$7,$F$8:$AC$75,AE12,FALSE)</f>
        <v>0.16597387298515986</v>
      </c>
      <c r="E12" s="175" t="s">
        <v>24</v>
      </c>
      <c r="F12" s="179">
        <v>0</v>
      </c>
      <c r="G12" s="179">
        <v>0</v>
      </c>
      <c r="H12" s="179">
        <v>0</v>
      </c>
      <c r="I12" s="179">
        <v>0</v>
      </c>
      <c r="J12" s="179">
        <v>0</v>
      </c>
      <c r="K12" s="179">
        <v>0</v>
      </c>
      <c r="L12" s="179">
        <v>0</v>
      </c>
      <c r="M12" s="179">
        <v>0</v>
      </c>
      <c r="N12" s="179">
        <v>0</v>
      </c>
      <c r="O12" s="179">
        <v>0</v>
      </c>
      <c r="P12" s="179">
        <v>0</v>
      </c>
      <c r="Q12" s="179">
        <v>0</v>
      </c>
      <c r="R12" s="236"/>
      <c r="S12" s="236"/>
      <c r="T12" s="236"/>
      <c r="U12" s="236">
        <v>0.67123529437109719</v>
      </c>
      <c r="V12" s="236">
        <v>0.13316702814758785</v>
      </c>
      <c r="W12" s="236">
        <v>0.1754322403475912</v>
      </c>
      <c r="X12" s="236">
        <v>0.12004193720229128</v>
      </c>
      <c r="Y12" s="236">
        <v>0</v>
      </c>
      <c r="Z12" s="236">
        <v>0.20192392956380001</v>
      </c>
      <c r="AA12" s="236">
        <v>0.42265372903010467</v>
      </c>
      <c r="AB12" s="236">
        <v>0.16597387298515986</v>
      </c>
      <c r="AC12" s="236"/>
      <c r="AD12" s="180">
        <f>SUM(F12:AC12)</f>
        <v>1.8904280316476321</v>
      </c>
      <c r="AE12" s="141">
        <v>5</v>
      </c>
    </row>
    <row r="13" spans="1:31">
      <c r="A13" s="173" t="s">
        <v>21</v>
      </c>
      <c r="B13" s="174">
        <f>HLOOKUP($B$7,$F$8:$AC$75,AE13,FALSE)</f>
        <v>2053.98</v>
      </c>
      <c r="E13" s="175" t="s">
        <v>24</v>
      </c>
      <c r="F13" s="176">
        <v>0</v>
      </c>
      <c r="G13" s="176">
        <v>0</v>
      </c>
      <c r="H13" s="176">
        <v>0</v>
      </c>
      <c r="I13" s="176">
        <v>0</v>
      </c>
      <c r="J13" s="176">
        <v>0</v>
      </c>
      <c r="K13" s="176">
        <v>0</v>
      </c>
      <c r="L13" s="176">
        <v>0</v>
      </c>
      <c r="M13" s="176">
        <v>0</v>
      </c>
      <c r="N13" s="176">
        <v>0</v>
      </c>
      <c r="O13" s="176">
        <v>0</v>
      </c>
      <c r="P13" s="176">
        <v>0</v>
      </c>
      <c r="Q13" s="176">
        <v>0</v>
      </c>
      <c r="R13" s="235"/>
      <c r="S13" s="235"/>
      <c r="T13" s="235"/>
      <c r="U13" s="235">
        <v>8485.0195419990032</v>
      </c>
      <c r="V13" s="235">
        <v>178.22390285699657</v>
      </c>
      <c r="W13" s="235">
        <v>1849.3332317460081</v>
      </c>
      <c r="X13" s="235">
        <v>0</v>
      </c>
      <c r="Y13" s="235">
        <v>0</v>
      </c>
      <c r="Z13" s="235">
        <v>0</v>
      </c>
      <c r="AA13" s="235">
        <v>0</v>
      </c>
      <c r="AB13" s="235">
        <v>2053.98</v>
      </c>
      <c r="AC13" s="235"/>
      <c r="AD13" s="177">
        <f>SUM(F13:AC13)</f>
        <v>12566.556676602007</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111250</v>
      </c>
      <c r="E15" s="142"/>
      <c r="F15" s="177">
        <f>$F$3</f>
        <v>111250</v>
      </c>
      <c r="G15" s="177">
        <f>$F$3</f>
        <v>111250</v>
      </c>
      <c r="H15" s="177">
        <f t="shared" ref="H15:Q15" si="0">$F$3</f>
        <v>111250</v>
      </c>
      <c r="I15" s="177">
        <f t="shared" si="0"/>
        <v>111250</v>
      </c>
      <c r="J15" s="177">
        <f t="shared" si="0"/>
        <v>111250</v>
      </c>
      <c r="K15" s="177">
        <f t="shared" si="0"/>
        <v>111250</v>
      </c>
      <c r="L15" s="177">
        <f t="shared" si="0"/>
        <v>111250</v>
      </c>
      <c r="M15" s="177">
        <f t="shared" si="0"/>
        <v>111250</v>
      </c>
      <c r="N15" s="177">
        <f t="shared" si="0"/>
        <v>111250</v>
      </c>
      <c r="O15" s="177">
        <f t="shared" si="0"/>
        <v>111250</v>
      </c>
      <c r="P15" s="177">
        <f t="shared" si="0"/>
        <v>111250</v>
      </c>
      <c r="Q15" s="177">
        <f t="shared" si="0"/>
        <v>111250</v>
      </c>
      <c r="R15" s="177">
        <f>$G$3</f>
        <v>111250</v>
      </c>
      <c r="S15" s="177">
        <f t="shared" ref="S15:AC15" si="1">$G$3</f>
        <v>111250</v>
      </c>
      <c r="T15" s="177">
        <f t="shared" si="1"/>
        <v>111250</v>
      </c>
      <c r="U15" s="177">
        <f t="shared" si="1"/>
        <v>111250</v>
      </c>
      <c r="V15" s="177">
        <f t="shared" si="1"/>
        <v>111250</v>
      </c>
      <c r="W15" s="177">
        <f t="shared" si="1"/>
        <v>111250</v>
      </c>
      <c r="X15" s="177">
        <f t="shared" si="1"/>
        <v>111250</v>
      </c>
      <c r="Y15" s="177">
        <f t="shared" si="1"/>
        <v>111250</v>
      </c>
      <c r="Z15" s="177">
        <f t="shared" si="1"/>
        <v>111250</v>
      </c>
      <c r="AA15" s="177">
        <f t="shared" si="1"/>
        <v>111250</v>
      </c>
      <c r="AB15" s="177">
        <f t="shared" si="1"/>
        <v>111250</v>
      </c>
      <c r="AC15" s="177">
        <f t="shared" si="1"/>
        <v>111250</v>
      </c>
      <c r="AD15" s="172"/>
      <c r="AE15" s="141">
        <v>8</v>
      </c>
    </row>
    <row r="16" spans="1:31">
      <c r="A16" s="136" t="s">
        <v>77</v>
      </c>
      <c r="B16" s="181">
        <f>HLOOKUP($B$7,$F$8:$AC$75,AE16,FALSE)</f>
        <v>101979.16666666666</v>
      </c>
      <c r="E16" s="142"/>
      <c r="F16" s="177">
        <f>F15*(F9/12)</f>
        <v>9270.8333333333321</v>
      </c>
      <c r="G16" s="177">
        <f t="shared" ref="G16:Q16" si="2">G15*(G9/12)</f>
        <v>18541.666666666664</v>
      </c>
      <c r="H16" s="177">
        <f t="shared" si="2"/>
        <v>27812.5</v>
      </c>
      <c r="I16" s="177">
        <f t="shared" si="2"/>
        <v>37083.333333333328</v>
      </c>
      <c r="J16" s="177">
        <f t="shared" si="2"/>
        <v>46354.166666666672</v>
      </c>
      <c r="K16" s="177">
        <f t="shared" si="2"/>
        <v>55625</v>
      </c>
      <c r="L16" s="177">
        <f t="shared" si="2"/>
        <v>64895.833333333336</v>
      </c>
      <c r="M16" s="177">
        <f t="shared" si="2"/>
        <v>74166.666666666657</v>
      </c>
      <c r="N16" s="177">
        <f t="shared" si="2"/>
        <v>83437.5</v>
      </c>
      <c r="O16" s="177">
        <f t="shared" si="2"/>
        <v>92708.333333333343</v>
      </c>
      <c r="P16" s="177">
        <f t="shared" si="2"/>
        <v>101979.16666666666</v>
      </c>
      <c r="Q16" s="177">
        <f t="shared" si="2"/>
        <v>111250</v>
      </c>
      <c r="R16" s="177">
        <f>R15*(R9/12)</f>
        <v>9270.8333333333321</v>
      </c>
      <c r="S16" s="177">
        <f t="shared" ref="S16:AC16" si="3">S15*(S9/12)</f>
        <v>18541.666666666664</v>
      </c>
      <c r="T16" s="177">
        <f t="shared" si="3"/>
        <v>27812.5</v>
      </c>
      <c r="U16" s="177">
        <f t="shared" si="3"/>
        <v>37083.333333333328</v>
      </c>
      <c r="V16" s="177">
        <f t="shared" si="3"/>
        <v>46354.166666666672</v>
      </c>
      <c r="W16" s="177">
        <f t="shared" si="3"/>
        <v>55625</v>
      </c>
      <c r="X16" s="177">
        <f t="shared" si="3"/>
        <v>64895.833333333336</v>
      </c>
      <c r="Y16" s="177">
        <f t="shared" si="3"/>
        <v>74166.666666666657</v>
      </c>
      <c r="Z16" s="177">
        <f t="shared" si="3"/>
        <v>83437.5</v>
      </c>
      <c r="AA16" s="177">
        <f t="shared" si="3"/>
        <v>92708.333333333343</v>
      </c>
      <c r="AB16" s="177">
        <f t="shared" si="3"/>
        <v>101979.16666666666</v>
      </c>
      <c r="AC16" s="177">
        <f t="shared" si="3"/>
        <v>111250</v>
      </c>
      <c r="AD16" s="172"/>
      <c r="AE16" s="141">
        <v>9</v>
      </c>
    </row>
    <row r="17" spans="1:31">
      <c r="A17" s="182" t="s">
        <v>70</v>
      </c>
      <c r="B17" s="174">
        <f>HLOOKUP($B$7,$F$8:$AC$75,AE17,FALSE)</f>
        <v>9372.7421809089592</v>
      </c>
      <c r="E17" s="142"/>
      <c r="F17" s="183">
        <f>F11</f>
        <v>0</v>
      </c>
      <c r="G17" s="183">
        <f>F17+G11</f>
        <v>0</v>
      </c>
      <c r="H17" s="183">
        <f t="shared" ref="H17:Q17" si="4">G17+H11</f>
        <v>0</v>
      </c>
      <c r="I17" s="183">
        <f t="shared" si="4"/>
        <v>0</v>
      </c>
      <c r="J17" s="183">
        <f t="shared" si="4"/>
        <v>0</v>
      </c>
      <c r="K17" s="183">
        <f t="shared" si="4"/>
        <v>0</v>
      </c>
      <c r="L17" s="183">
        <f t="shared" si="4"/>
        <v>0</v>
      </c>
      <c r="M17" s="183">
        <f t="shared" si="4"/>
        <v>0</v>
      </c>
      <c r="N17" s="183">
        <f t="shared" si="4"/>
        <v>0</v>
      </c>
      <c r="O17" s="183">
        <f t="shared" si="4"/>
        <v>0</v>
      </c>
      <c r="P17" s="183">
        <f t="shared" si="4"/>
        <v>0</v>
      </c>
      <c r="Q17" s="183">
        <f t="shared" si="4"/>
        <v>0</v>
      </c>
      <c r="R17" s="183">
        <f>R11</f>
        <v>0</v>
      </c>
      <c r="S17" s="183">
        <f t="shared" ref="S17" si="5">R17+S11</f>
        <v>0</v>
      </c>
      <c r="T17" s="183">
        <f>S17+T11</f>
        <v>0</v>
      </c>
      <c r="U17" s="183">
        <f t="shared" ref="U17:AC17" si="6">T17+U11</f>
        <v>3327.9845894919004</v>
      </c>
      <c r="V17" s="183">
        <f t="shared" si="6"/>
        <v>3988.22671504764</v>
      </c>
      <c r="W17" s="183">
        <f t="shared" si="6"/>
        <v>4858.0197626909985</v>
      </c>
      <c r="X17" s="183">
        <f t="shared" si="6"/>
        <v>5453.1876873399578</v>
      </c>
      <c r="Y17" s="183">
        <f t="shared" si="6"/>
        <v>5453.1876873399578</v>
      </c>
      <c r="Z17" s="183">
        <f t="shared" si="6"/>
        <v>6454.3265301172778</v>
      </c>
      <c r="AA17" s="183">
        <f t="shared" si="6"/>
        <v>8549.8437186485371</v>
      </c>
      <c r="AB17" s="183">
        <f t="shared" si="6"/>
        <v>9372.7421809089592</v>
      </c>
      <c r="AC17" s="183">
        <f t="shared" si="6"/>
        <v>9372.7421809089592</v>
      </c>
      <c r="AD17" s="184"/>
      <c r="AE17" s="141">
        <v>10</v>
      </c>
    </row>
    <row r="18" spans="1:31">
      <c r="A18" s="182" t="s">
        <v>12</v>
      </c>
      <c r="B18" s="174">
        <f>HLOOKUP($B$7,$F$8:$AC$75,AE18,FALSE)</f>
        <v>155035.83608666033</v>
      </c>
      <c r="E18" s="175" t="s">
        <v>111</v>
      </c>
      <c r="F18" s="176">
        <v>16391.027249999999</v>
      </c>
      <c r="G18" s="176">
        <v>1772.2635008261348</v>
      </c>
      <c r="H18" s="176">
        <v>3885.5158762303422</v>
      </c>
      <c r="I18" s="176">
        <v>8908.6328943220506</v>
      </c>
      <c r="J18" s="176">
        <v>16801.2</v>
      </c>
      <c r="K18" s="176">
        <v>16347.658873684773</v>
      </c>
      <c r="L18" s="176">
        <v>19374.468550631602</v>
      </c>
      <c r="M18" s="176">
        <v>24315.215042794065</v>
      </c>
      <c r="N18" s="176">
        <v>25257.896612960605</v>
      </c>
      <c r="O18" s="176">
        <v>31670.993726698518</v>
      </c>
      <c r="P18" s="176">
        <v>51041.591849900251</v>
      </c>
      <c r="Q18" s="176">
        <v>52229.367739539106</v>
      </c>
      <c r="R18" s="235">
        <v>57394.286990309382</v>
      </c>
      <c r="S18" s="235">
        <v>60839.430382267536</v>
      </c>
      <c r="T18" s="235">
        <v>87093.923570679108</v>
      </c>
      <c r="U18" s="235">
        <v>97628.867679852498</v>
      </c>
      <c r="V18" s="235">
        <v>107878.38282789277</v>
      </c>
      <c r="W18" s="235">
        <v>112699.57024778558</v>
      </c>
      <c r="X18" s="235">
        <v>117645.25769338285</v>
      </c>
      <c r="Y18" s="235">
        <v>127273.62912954524</v>
      </c>
      <c r="Z18" s="235">
        <v>143403.03375772809</v>
      </c>
      <c r="AA18" s="235">
        <v>149024.83503676558</v>
      </c>
      <c r="AB18" s="235">
        <v>155035.83608666033</v>
      </c>
      <c r="AC18" s="235"/>
      <c r="AD18" s="184"/>
      <c r="AE18" s="141">
        <v>11</v>
      </c>
    </row>
    <row r="19" spans="1:31">
      <c r="A19" s="185" t="s">
        <v>39</v>
      </c>
      <c r="B19" s="186">
        <f>HLOOKUP($B$7,$F$8:$AC$75,AE19,FALSE)</f>
        <v>164408.5782675693</v>
      </c>
      <c r="C19" s="187"/>
      <c r="D19" s="187"/>
      <c r="E19" s="187"/>
      <c r="F19" s="188">
        <f>F17+F18</f>
        <v>16391.027249999999</v>
      </c>
      <c r="G19" s="188">
        <f t="shared" ref="G19:Q19" si="7">G17+G18</f>
        <v>1772.2635008261348</v>
      </c>
      <c r="H19" s="188">
        <f t="shared" si="7"/>
        <v>3885.5158762303422</v>
      </c>
      <c r="I19" s="188">
        <f t="shared" si="7"/>
        <v>8908.6328943220506</v>
      </c>
      <c r="J19" s="188">
        <f t="shared" si="7"/>
        <v>16801.2</v>
      </c>
      <c r="K19" s="188">
        <f t="shared" si="7"/>
        <v>16347.658873684773</v>
      </c>
      <c r="L19" s="188">
        <f t="shared" si="7"/>
        <v>19374.468550631602</v>
      </c>
      <c r="M19" s="188">
        <f t="shared" si="7"/>
        <v>24315.215042794065</v>
      </c>
      <c r="N19" s="188">
        <f t="shared" si="7"/>
        <v>25257.896612960605</v>
      </c>
      <c r="O19" s="188">
        <f t="shared" si="7"/>
        <v>31670.993726698518</v>
      </c>
      <c r="P19" s="188">
        <f t="shared" si="7"/>
        <v>51041.591849900251</v>
      </c>
      <c r="Q19" s="188">
        <f t="shared" si="7"/>
        <v>52229.367739539106</v>
      </c>
      <c r="R19" s="188">
        <f>R17+R18</f>
        <v>57394.286990309382</v>
      </c>
      <c r="S19" s="188">
        <f t="shared" ref="S19:AC19" si="8">S17+S18</f>
        <v>60839.430382267536</v>
      </c>
      <c r="T19" s="188">
        <f t="shared" si="8"/>
        <v>87093.923570679108</v>
      </c>
      <c r="U19" s="188">
        <f t="shared" si="8"/>
        <v>100956.8522693444</v>
      </c>
      <c r="V19" s="188">
        <f t="shared" si="8"/>
        <v>111866.60954294041</v>
      </c>
      <c r="W19" s="188">
        <f t="shared" si="8"/>
        <v>117557.59001047658</v>
      </c>
      <c r="X19" s="188">
        <f t="shared" si="8"/>
        <v>123098.44538072281</v>
      </c>
      <c r="Y19" s="188">
        <f t="shared" si="8"/>
        <v>132726.8168168852</v>
      </c>
      <c r="Z19" s="188">
        <f t="shared" si="8"/>
        <v>149857.36028784537</v>
      </c>
      <c r="AA19" s="188">
        <f t="shared" si="8"/>
        <v>157574.67875541412</v>
      </c>
      <c r="AB19" s="188">
        <f t="shared" si="8"/>
        <v>164408.5782675693</v>
      </c>
      <c r="AC19" s="188">
        <f t="shared" si="8"/>
        <v>9372.7421809089592</v>
      </c>
      <c r="AD19" s="172"/>
      <c r="AE19" s="141">
        <v>12</v>
      </c>
    </row>
    <row r="20" spans="1:31">
      <c r="A20" s="182" t="s">
        <v>106</v>
      </c>
      <c r="B20" s="189">
        <f>IFERROR(HLOOKUP($B$7,$F$8:$AC$75,AE20,FALSE),"-  ")</f>
        <v>8.4249367918282775E-2</v>
      </c>
      <c r="F20" s="189">
        <f>IFERROR(F17/F15,"-  ")</f>
        <v>0</v>
      </c>
      <c r="G20" s="189">
        <f t="shared" ref="G20:Q20" si="9">IFERROR(G17/G15,"-  ")</f>
        <v>0</v>
      </c>
      <c r="H20" s="189">
        <f t="shared" si="9"/>
        <v>0</v>
      </c>
      <c r="I20" s="189">
        <f t="shared" si="9"/>
        <v>0</v>
      </c>
      <c r="J20" s="189">
        <f t="shared" si="9"/>
        <v>0</v>
      </c>
      <c r="K20" s="189">
        <f t="shared" si="9"/>
        <v>0</v>
      </c>
      <c r="L20" s="189">
        <f t="shared" si="9"/>
        <v>0</v>
      </c>
      <c r="M20" s="189">
        <f t="shared" si="9"/>
        <v>0</v>
      </c>
      <c r="N20" s="189">
        <f t="shared" si="9"/>
        <v>0</v>
      </c>
      <c r="O20" s="189">
        <f t="shared" si="9"/>
        <v>0</v>
      </c>
      <c r="P20" s="189">
        <f t="shared" si="9"/>
        <v>0</v>
      </c>
      <c r="Q20" s="189">
        <f t="shared" si="9"/>
        <v>0</v>
      </c>
      <c r="R20" s="189">
        <f>IFERROR(R17/R15,"-  ")</f>
        <v>0</v>
      </c>
      <c r="S20" s="189">
        <f t="shared" ref="S20:AC20" si="10">IFERROR(S17/S15,"-  ")</f>
        <v>0</v>
      </c>
      <c r="T20" s="189">
        <f t="shared" si="10"/>
        <v>0</v>
      </c>
      <c r="U20" s="189">
        <f t="shared" si="10"/>
        <v>2.9914468220151914E-2</v>
      </c>
      <c r="V20" s="189">
        <f t="shared" si="10"/>
        <v>3.5849228899304628E-2</v>
      </c>
      <c r="W20" s="189">
        <f t="shared" si="10"/>
        <v>4.3667593372503359E-2</v>
      </c>
      <c r="X20" s="189">
        <f t="shared" si="10"/>
        <v>4.9017417414291754E-2</v>
      </c>
      <c r="Y20" s="189">
        <f t="shared" si="10"/>
        <v>4.9017417414291754E-2</v>
      </c>
      <c r="Z20" s="189">
        <f t="shared" si="10"/>
        <v>5.8016418248245195E-2</v>
      </c>
      <c r="AA20" s="189">
        <f t="shared" si="10"/>
        <v>7.6852527808076734E-2</v>
      </c>
      <c r="AB20" s="189">
        <f t="shared" si="10"/>
        <v>8.4249367918282775E-2</v>
      </c>
      <c r="AC20" s="189">
        <f t="shared" si="10"/>
        <v>8.4249367918282775E-2</v>
      </c>
      <c r="AD20" s="190"/>
      <c r="AE20" s="141">
        <v>13</v>
      </c>
    </row>
    <row r="21" spans="1:31">
      <c r="A21" s="182" t="s">
        <v>107</v>
      </c>
      <c r="B21" s="189">
        <f>IFERROR(HLOOKUP($B$7,$F$8:$AC$75,AE21,FALSE),"-  ")</f>
        <v>1.477829917011859</v>
      </c>
      <c r="F21" s="189">
        <f>IFERROR(F19/F15,"-  ")</f>
        <v>0.14733507640449436</v>
      </c>
      <c r="G21" s="189">
        <f t="shared" ref="G21:Q21" si="11">IFERROR(G19/G15,"-  ")</f>
        <v>1.5930458434392222E-2</v>
      </c>
      <c r="H21" s="189">
        <f t="shared" si="11"/>
        <v>3.4925985404317683E-2</v>
      </c>
      <c r="I21" s="189">
        <f t="shared" si="11"/>
        <v>8.0077599050085851E-2</v>
      </c>
      <c r="J21" s="189">
        <f t="shared" si="11"/>
        <v>0.15102202247191013</v>
      </c>
      <c r="K21" s="189">
        <f t="shared" si="11"/>
        <v>0.14694524830278449</v>
      </c>
      <c r="L21" s="189">
        <f t="shared" si="11"/>
        <v>0.17415252629781214</v>
      </c>
      <c r="M21" s="189">
        <f t="shared" si="11"/>
        <v>0.2185637307217444</v>
      </c>
      <c r="N21" s="189">
        <f t="shared" si="11"/>
        <v>0.22703727292548859</v>
      </c>
      <c r="O21" s="189">
        <f t="shared" si="11"/>
        <v>0.28468308967818895</v>
      </c>
      <c r="P21" s="189">
        <f t="shared" si="11"/>
        <v>0.45880082561708091</v>
      </c>
      <c r="Q21" s="189">
        <f t="shared" si="11"/>
        <v>0.46947746282731778</v>
      </c>
      <c r="R21" s="189">
        <f>IFERROR(R19/R15,"-  ")</f>
        <v>0.51590370328367985</v>
      </c>
      <c r="S21" s="189">
        <f t="shared" ref="S21:AC21" si="12">IFERROR(S19/S15,"-  ")</f>
        <v>0.54687128433498911</v>
      </c>
      <c r="T21" s="189">
        <f t="shared" si="12"/>
        <v>0.78286672872520546</v>
      </c>
      <c r="U21" s="189">
        <f t="shared" si="12"/>
        <v>0.90747732376938783</v>
      </c>
      <c r="V21" s="189">
        <f t="shared" si="12"/>
        <v>1.005542557689352</v>
      </c>
      <c r="W21" s="189">
        <f t="shared" si="12"/>
        <v>1.0566974382964187</v>
      </c>
      <c r="X21" s="189">
        <f t="shared" si="12"/>
        <v>1.106502879826722</v>
      </c>
      <c r="Y21" s="189">
        <f t="shared" si="12"/>
        <v>1.1930500388034624</v>
      </c>
      <c r="Z21" s="189">
        <f t="shared" si="12"/>
        <v>1.3470324520255763</v>
      </c>
      <c r="AA21" s="189">
        <f t="shared" si="12"/>
        <v>1.4164016067902392</v>
      </c>
      <c r="AB21" s="189">
        <f t="shared" si="12"/>
        <v>1.477829917011859</v>
      </c>
      <c r="AC21" s="189">
        <f t="shared" si="12"/>
        <v>8.4249367918282775E-2</v>
      </c>
      <c r="AD21" s="190"/>
      <c r="AE21" s="141">
        <v>14</v>
      </c>
    </row>
    <row r="22" spans="1:31">
      <c r="A22" s="182" t="s">
        <v>108</v>
      </c>
      <c r="B22" s="189">
        <f>IFERROR(HLOOKUP($B$7,$F$8:$AC$75,AE22,FALSE),"-  ")</f>
        <v>9.1908401365399406E-2</v>
      </c>
      <c r="F22" s="189">
        <f>IFERROR(F17/F16,"-  ")</f>
        <v>0</v>
      </c>
      <c r="G22" s="189">
        <f t="shared" ref="G22:Q22" si="13">IFERROR(G17/G16,"-  ")</f>
        <v>0</v>
      </c>
      <c r="H22" s="189">
        <f t="shared" si="13"/>
        <v>0</v>
      </c>
      <c r="I22" s="189">
        <f t="shared" si="13"/>
        <v>0</v>
      </c>
      <c r="J22" s="189">
        <f t="shared" si="13"/>
        <v>0</v>
      </c>
      <c r="K22" s="189">
        <f t="shared" si="13"/>
        <v>0</v>
      </c>
      <c r="L22" s="189">
        <f t="shared" si="13"/>
        <v>0</v>
      </c>
      <c r="M22" s="189">
        <f t="shared" si="13"/>
        <v>0</v>
      </c>
      <c r="N22" s="189">
        <f t="shared" si="13"/>
        <v>0</v>
      </c>
      <c r="O22" s="189">
        <f t="shared" si="13"/>
        <v>0</v>
      </c>
      <c r="P22" s="189">
        <f t="shared" si="13"/>
        <v>0</v>
      </c>
      <c r="Q22" s="189">
        <f t="shared" si="13"/>
        <v>0</v>
      </c>
      <c r="R22" s="189">
        <f>IFERROR(R17/R16,"-  ")</f>
        <v>0</v>
      </c>
      <c r="S22" s="189">
        <f t="shared" ref="S22:AC22" si="14">IFERROR(S17/S16,"-  ")</f>
        <v>0</v>
      </c>
      <c r="T22" s="189">
        <f t="shared" si="14"/>
        <v>0</v>
      </c>
      <c r="U22" s="189">
        <f t="shared" si="14"/>
        <v>8.9743404660455758E-2</v>
      </c>
      <c r="V22" s="189">
        <f t="shared" si="14"/>
        <v>8.6038149358331095E-2</v>
      </c>
      <c r="W22" s="189">
        <f t="shared" si="14"/>
        <v>8.7335186745006718E-2</v>
      </c>
      <c r="X22" s="189">
        <f t="shared" si="14"/>
        <v>8.4029858424500156E-2</v>
      </c>
      <c r="Y22" s="189">
        <f t="shared" si="14"/>
        <v>7.3526126121437649E-2</v>
      </c>
      <c r="Z22" s="189">
        <f t="shared" si="14"/>
        <v>7.7355224330993594E-2</v>
      </c>
      <c r="AA22" s="189">
        <f t="shared" si="14"/>
        <v>9.2223033369692078E-2</v>
      </c>
      <c r="AB22" s="189">
        <f t="shared" si="14"/>
        <v>9.1908401365399406E-2</v>
      </c>
      <c r="AC22" s="189">
        <f t="shared" si="14"/>
        <v>8.4249367918282775E-2</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1.8904280316476321</v>
      </c>
      <c r="E24" s="193"/>
      <c r="F24" s="178">
        <f>F12</f>
        <v>0</v>
      </c>
      <c r="G24" s="178">
        <f t="shared" ref="G24:Q24" si="15">F24+G12</f>
        <v>0</v>
      </c>
      <c r="H24" s="178">
        <f t="shared" si="15"/>
        <v>0</v>
      </c>
      <c r="I24" s="178">
        <f t="shared" si="15"/>
        <v>0</v>
      </c>
      <c r="J24" s="178">
        <f t="shared" si="15"/>
        <v>0</v>
      </c>
      <c r="K24" s="178">
        <f t="shared" si="15"/>
        <v>0</v>
      </c>
      <c r="L24" s="178">
        <f t="shared" si="15"/>
        <v>0</v>
      </c>
      <c r="M24" s="178">
        <f t="shared" si="15"/>
        <v>0</v>
      </c>
      <c r="N24" s="178">
        <f t="shared" si="15"/>
        <v>0</v>
      </c>
      <c r="O24" s="178">
        <f t="shared" si="15"/>
        <v>0</v>
      </c>
      <c r="P24" s="178">
        <f t="shared" si="15"/>
        <v>0</v>
      </c>
      <c r="Q24" s="178">
        <f t="shared" si="15"/>
        <v>0</v>
      </c>
      <c r="R24" s="178">
        <f>R12</f>
        <v>0</v>
      </c>
      <c r="S24" s="178">
        <f t="shared" ref="S24:AC24" si="16">R24+S12</f>
        <v>0</v>
      </c>
      <c r="T24" s="178">
        <f t="shared" si="16"/>
        <v>0</v>
      </c>
      <c r="U24" s="178">
        <f t="shared" si="16"/>
        <v>0.67123529437109719</v>
      </c>
      <c r="V24" s="178">
        <f t="shared" si="16"/>
        <v>0.80440232251868504</v>
      </c>
      <c r="W24" s="178">
        <f t="shared" si="16"/>
        <v>0.97983456286627624</v>
      </c>
      <c r="X24" s="178">
        <f t="shared" si="16"/>
        <v>1.0998765000685675</v>
      </c>
      <c r="Y24" s="178">
        <f t="shared" si="16"/>
        <v>1.0998765000685675</v>
      </c>
      <c r="Z24" s="178">
        <f t="shared" si="16"/>
        <v>1.3018004296323675</v>
      </c>
      <c r="AA24" s="178">
        <f t="shared" si="16"/>
        <v>1.7244541586624722</v>
      </c>
      <c r="AB24" s="178">
        <f t="shared" si="16"/>
        <v>1.8904280316476321</v>
      </c>
      <c r="AC24" s="178">
        <f t="shared" si="16"/>
        <v>1.8904280316476321</v>
      </c>
      <c r="AD24" s="172"/>
      <c r="AE24" s="141">
        <v>17</v>
      </c>
    </row>
    <row r="25" spans="1:31">
      <c r="A25" s="182" t="s">
        <v>13</v>
      </c>
      <c r="B25" s="178">
        <f>HLOOKUP($B$7,$F$8:$AC$75,AE25,FALSE)</f>
        <v>31.269833821432098</v>
      </c>
      <c r="E25" s="175" t="s">
        <v>111</v>
      </c>
      <c r="F25" s="179">
        <v>0</v>
      </c>
      <c r="G25" s="179">
        <v>0.3574553248943394</v>
      </c>
      <c r="H25" s="179">
        <v>0.81899999999999995</v>
      </c>
      <c r="I25" s="179">
        <v>1.7968198657365975</v>
      </c>
      <c r="J25" s="179">
        <v>3.3929999999999998</v>
      </c>
      <c r="K25" s="179">
        <v>3.2972284940872876</v>
      </c>
      <c r="L25" s="179">
        <v>3.9077185459119805</v>
      </c>
      <c r="M25" s="179">
        <v>4.9042386129072346</v>
      </c>
      <c r="N25" s="179">
        <v>5.0943720477935877</v>
      </c>
      <c r="O25" s="179">
        <v>6.3878567419722705</v>
      </c>
      <c r="P25" s="179">
        <v>10.294794644998033</v>
      </c>
      <c r="Q25" s="179">
        <v>10.534362190306396</v>
      </c>
      <c r="R25" s="236">
        <v>11.576096609582368</v>
      </c>
      <c r="S25" s="236">
        <v>12.270962158585625</v>
      </c>
      <c r="T25" s="236">
        <v>17.566341986825154</v>
      </c>
      <c r="U25" s="236">
        <v>19.691179443294175</v>
      </c>
      <c r="V25" s="236">
        <v>21.758447524786764</v>
      </c>
      <c r="W25" s="236">
        <v>22.73085321657636</v>
      </c>
      <c r="X25" s="236">
        <v>23.728369845377745</v>
      </c>
      <c r="Y25" s="236">
        <v>25.670356823224132</v>
      </c>
      <c r="Z25" s="236">
        <v>28.923564694983479</v>
      </c>
      <c r="AA25" s="236">
        <v>30.057449583857522</v>
      </c>
      <c r="AB25" s="236">
        <v>31.269833821432098</v>
      </c>
      <c r="AC25" s="236"/>
      <c r="AD25" s="172"/>
      <c r="AE25" s="141">
        <v>18</v>
      </c>
    </row>
    <row r="26" spans="1:31">
      <c r="A26" s="194" t="s">
        <v>22</v>
      </c>
      <c r="B26" s="195">
        <f>HLOOKUP($B$7,$F$8:$AC$75,AE26,FALSE)</f>
        <v>33.160261853079732</v>
      </c>
      <c r="C26" s="187"/>
      <c r="D26" s="187"/>
      <c r="E26" s="196"/>
      <c r="F26" s="195">
        <f>F24+F25</f>
        <v>0</v>
      </c>
      <c r="G26" s="195">
        <f>G24+G25</f>
        <v>0.3574553248943394</v>
      </c>
      <c r="H26" s="195">
        <f t="shared" ref="H26:Q26" si="17">H24+H25</f>
        <v>0.81899999999999995</v>
      </c>
      <c r="I26" s="195">
        <f>I24+I25</f>
        <v>1.7968198657365975</v>
      </c>
      <c r="J26" s="195">
        <f t="shared" si="17"/>
        <v>3.3929999999999998</v>
      </c>
      <c r="K26" s="195">
        <f t="shared" si="17"/>
        <v>3.2972284940872876</v>
      </c>
      <c r="L26" s="195">
        <f t="shared" si="17"/>
        <v>3.9077185459119805</v>
      </c>
      <c r="M26" s="195">
        <f t="shared" si="17"/>
        <v>4.9042386129072346</v>
      </c>
      <c r="N26" s="195">
        <f t="shared" si="17"/>
        <v>5.0943720477935877</v>
      </c>
      <c r="O26" s="195">
        <f t="shared" si="17"/>
        <v>6.3878567419722705</v>
      </c>
      <c r="P26" s="195">
        <f t="shared" si="17"/>
        <v>10.294794644998033</v>
      </c>
      <c r="Q26" s="195">
        <f t="shared" si="17"/>
        <v>10.534362190306396</v>
      </c>
      <c r="R26" s="195">
        <f>R24+R25</f>
        <v>11.576096609582368</v>
      </c>
      <c r="S26" s="195">
        <f>S24+S25</f>
        <v>12.270962158585625</v>
      </c>
      <c r="T26" s="195">
        <f t="shared" ref="T26" si="18">T24+T25</f>
        <v>17.566341986825154</v>
      </c>
      <c r="U26" s="195">
        <f>U24+U25</f>
        <v>20.362414737665272</v>
      </c>
      <c r="V26" s="195">
        <f t="shared" ref="V26:AC26" si="19">V24+V25</f>
        <v>22.562849847305447</v>
      </c>
      <c r="W26" s="195">
        <f t="shared" si="19"/>
        <v>23.710687779442637</v>
      </c>
      <c r="X26" s="195">
        <f t="shared" si="19"/>
        <v>24.828246345446313</v>
      </c>
      <c r="Y26" s="195">
        <f t="shared" si="19"/>
        <v>26.7702333232927</v>
      </c>
      <c r="Z26" s="195">
        <f t="shared" si="19"/>
        <v>30.225365124615848</v>
      </c>
      <c r="AA26" s="195">
        <f t="shared" si="19"/>
        <v>31.781903742519994</v>
      </c>
      <c r="AB26" s="195">
        <f t="shared" si="19"/>
        <v>33.160261853079732</v>
      </c>
      <c r="AC26" s="195">
        <f t="shared" si="19"/>
        <v>1.8904280316476321</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12566.556676602007</v>
      </c>
      <c r="F28" s="197">
        <f>F13</f>
        <v>0</v>
      </c>
      <c r="G28" s="197">
        <f t="shared" ref="G28:Q28" si="20">F28+G13</f>
        <v>0</v>
      </c>
      <c r="H28" s="197">
        <f t="shared" si="20"/>
        <v>0</v>
      </c>
      <c r="I28" s="197">
        <f t="shared" si="20"/>
        <v>0</v>
      </c>
      <c r="J28" s="197">
        <f t="shared" si="20"/>
        <v>0</v>
      </c>
      <c r="K28" s="197">
        <f t="shared" si="20"/>
        <v>0</v>
      </c>
      <c r="L28" s="197">
        <f t="shared" si="20"/>
        <v>0</v>
      </c>
      <c r="M28" s="197">
        <f t="shared" si="20"/>
        <v>0</v>
      </c>
      <c r="N28" s="197">
        <f t="shared" si="20"/>
        <v>0</v>
      </c>
      <c r="O28" s="197">
        <f t="shared" si="20"/>
        <v>0</v>
      </c>
      <c r="P28" s="197">
        <f t="shared" si="20"/>
        <v>0</v>
      </c>
      <c r="Q28" s="197">
        <f t="shared" si="20"/>
        <v>0</v>
      </c>
      <c r="R28" s="197">
        <f>R13</f>
        <v>0</v>
      </c>
      <c r="S28" s="197">
        <f t="shared" ref="S28:AC28" si="21">R28+S13</f>
        <v>0</v>
      </c>
      <c r="T28" s="197">
        <f t="shared" si="21"/>
        <v>0</v>
      </c>
      <c r="U28" s="197">
        <f t="shared" si="21"/>
        <v>8485.0195419990032</v>
      </c>
      <c r="V28" s="197">
        <f t="shared" si="21"/>
        <v>8663.2434448559998</v>
      </c>
      <c r="W28" s="197">
        <f t="shared" si="21"/>
        <v>10512.576676602008</v>
      </c>
      <c r="X28" s="197">
        <f t="shared" si="21"/>
        <v>10512.576676602008</v>
      </c>
      <c r="Y28" s="197">
        <f t="shared" si="21"/>
        <v>10512.576676602008</v>
      </c>
      <c r="Z28" s="197">
        <f t="shared" si="21"/>
        <v>10512.576676602008</v>
      </c>
      <c r="AA28" s="197">
        <f t="shared" si="21"/>
        <v>10512.576676602008</v>
      </c>
      <c r="AB28" s="197">
        <f t="shared" si="21"/>
        <v>12566.556676602007</v>
      </c>
      <c r="AC28" s="197">
        <f t="shared" si="21"/>
        <v>12566.556676602007</v>
      </c>
      <c r="AD28" s="166"/>
      <c r="AE28" s="141">
        <v>21</v>
      </c>
    </row>
    <row r="29" spans="1:31">
      <c r="A29" s="182" t="s">
        <v>9</v>
      </c>
      <c r="B29" s="174">
        <f>HLOOKUP($B$7,$F$8:$AC$75,AE29,FALSE)</f>
        <v>0</v>
      </c>
      <c r="E29" s="175" t="s">
        <v>111</v>
      </c>
      <c r="F29" s="176"/>
      <c r="G29" s="176"/>
      <c r="H29" s="176"/>
      <c r="I29" s="176"/>
      <c r="J29" s="176"/>
      <c r="K29" s="176"/>
      <c r="L29" s="176"/>
      <c r="M29" s="176"/>
      <c r="N29" s="176"/>
      <c r="O29" s="176"/>
      <c r="P29" s="176"/>
      <c r="Q29" s="176"/>
      <c r="R29" s="235"/>
      <c r="S29" s="235"/>
      <c r="T29" s="235"/>
      <c r="U29" s="235"/>
      <c r="V29" s="235"/>
      <c r="W29" s="235"/>
      <c r="X29" s="235"/>
      <c r="Y29" s="235"/>
      <c r="Z29" s="235"/>
      <c r="AA29" s="235">
        <v>0</v>
      </c>
      <c r="AB29" s="235"/>
      <c r="AC29" s="235"/>
      <c r="AD29" s="166"/>
      <c r="AE29" s="141">
        <v>22</v>
      </c>
    </row>
    <row r="30" spans="1:31">
      <c r="A30" s="194" t="s">
        <v>38</v>
      </c>
      <c r="B30" s="186">
        <f>HLOOKUP($B$7,$F$8:$AC$75,AE30,FALSE)</f>
        <v>12566.556676602007</v>
      </c>
      <c r="C30" s="187"/>
      <c r="D30" s="187"/>
      <c r="E30" s="187"/>
      <c r="F30" s="198">
        <f>F28+F29</f>
        <v>0</v>
      </c>
      <c r="G30" s="198">
        <f t="shared" ref="G30:P30" si="22">G28+G29</f>
        <v>0</v>
      </c>
      <c r="H30" s="198">
        <f t="shared" si="22"/>
        <v>0</v>
      </c>
      <c r="I30" s="198">
        <f t="shared" si="22"/>
        <v>0</v>
      </c>
      <c r="J30" s="198">
        <f t="shared" si="22"/>
        <v>0</v>
      </c>
      <c r="K30" s="198">
        <f t="shared" si="22"/>
        <v>0</v>
      </c>
      <c r="L30" s="198">
        <f t="shared" si="22"/>
        <v>0</v>
      </c>
      <c r="M30" s="198">
        <f t="shared" si="22"/>
        <v>0</v>
      </c>
      <c r="N30" s="198">
        <f t="shared" si="22"/>
        <v>0</v>
      </c>
      <c r="O30" s="198">
        <f t="shared" si="22"/>
        <v>0</v>
      </c>
      <c r="P30" s="198">
        <f t="shared" si="22"/>
        <v>0</v>
      </c>
      <c r="Q30" s="198">
        <f>Q28+Q29</f>
        <v>0</v>
      </c>
      <c r="R30" s="198">
        <f>R28+R29</f>
        <v>0</v>
      </c>
      <c r="S30" s="198">
        <f t="shared" ref="S30:AB30" si="23">S28+S29</f>
        <v>0</v>
      </c>
      <c r="T30" s="198">
        <f t="shared" si="23"/>
        <v>0</v>
      </c>
      <c r="U30" s="198">
        <f t="shared" si="23"/>
        <v>8485.0195419990032</v>
      </c>
      <c r="V30" s="198">
        <f t="shared" si="23"/>
        <v>8663.2434448559998</v>
      </c>
      <c r="W30" s="198">
        <f t="shared" si="23"/>
        <v>10512.576676602008</v>
      </c>
      <c r="X30" s="198">
        <f t="shared" si="23"/>
        <v>10512.576676602008</v>
      </c>
      <c r="Y30" s="198">
        <f t="shared" si="23"/>
        <v>10512.576676602008</v>
      </c>
      <c r="Z30" s="198">
        <f t="shared" si="23"/>
        <v>10512.576676602008</v>
      </c>
      <c r="AA30" s="198">
        <f t="shared" si="23"/>
        <v>10512.576676602008</v>
      </c>
      <c r="AB30" s="198">
        <f t="shared" si="23"/>
        <v>12566.556676602007</v>
      </c>
      <c r="AC30" s="198">
        <f>AC28+AC29</f>
        <v>12566.556676602007</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139051</v>
      </c>
      <c r="E32" s="175" t="s">
        <v>24</v>
      </c>
      <c r="F32" s="237">
        <v>26022</v>
      </c>
      <c r="G32" s="237">
        <v>48832</v>
      </c>
      <c r="H32" s="237">
        <v>37743</v>
      </c>
      <c r="I32" s="237">
        <v>29115</v>
      </c>
      <c r="J32" s="237">
        <v>35044</v>
      </c>
      <c r="K32" s="237">
        <v>49031</v>
      </c>
      <c r="L32" s="237">
        <v>34674</v>
      </c>
      <c r="M32" s="237">
        <v>51982</v>
      </c>
      <c r="N32" s="237">
        <v>35028.767293713521</v>
      </c>
      <c r="O32" s="237">
        <v>55319.232706286479</v>
      </c>
      <c r="P32" s="237">
        <v>57220</v>
      </c>
      <c r="Q32" s="237">
        <v>74833</v>
      </c>
      <c r="R32" s="237">
        <v>87799</v>
      </c>
      <c r="S32" s="237">
        <v>83059</v>
      </c>
      <c r="T32" s="237">
        <v>278091</v>
      </c>
      <c r="U32" s="237">
        <v>92625</v>
      </c>
      <c r="V32" s="237">
        <v>116010</v>
      </c>
      <c r="W32" s="237">
        <v>249122</v>
      </c>
      <c r="X32" s="237">
        <v>112589</v>
      </c>
      <c r="Y32" s="237">
        <v>173755</v>
      </c>
      <c r="Z32" s="237">
        <v>136030</v>
      </c>
      <c r="AA32" s="237">
        <v>130654</v>
      </c>
      <c r="AB32" s="237">
        <v>139051</v>
      </c>
      <c r="AC32" s="237"/>
      <c r="AD32" s="202">
        <f t="shared" ref="AD32:AD39" si="25">SUM(F32:AC32)</f>
        <v>2133629</v>
      </c>
      <c r="AE32" s="141">
        <v>25</v>
      </c>
    </row>
    <row r="33" spans="1:31">
      <c r="A33" s="199" t="s">
        <v>41</v>
      </c>
      <c r="B33" s="200">
        <f t="shared" si="24"/>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25"/>
        <v>0</v>
      </c>
      <c r="AE33" s="141">
        <v>26</v>
      </c>
    </row>
    <row r="34" spans="1:31">
      <c r="A34" s="199" t="s">
        <v>42</v>
      </c>
      <c r="B34" s="200">
        <f t="shared" si="24"/>
        <v>0</v>
      </c>
      <c r="E34" s="175" t="s">
        <v>24</v>
      </c>
      <c r="F34" s="237">
        <v>0</v>
      </c>
      <c r="G34" s="237">
        <v>2500</v>
      </c>
      <c r="H34" s="237">
        <v>0</v>
      </c>
      <c r="I34" s="237">
        <v>0</v>
      </c>
      <c r="J34" s="237">
        <v>0</v>
      </c>
      <c r="K34" s="237">
        <v>0</v>
      </c>
      <c r="L34" s="237">
        <v>0</v>
      </c>
      <c r="M34" s="237">
        <v>0</v>
      </c>
      <c r="N34" s="237">
        <v>0</v>
      </c>
      <c r="O34" s="237">
        <v>0</v>
      </c>
      <c r="P34" s="237">
        <v>0</v>
      </c>
      <c r="Q34" s="237">
        <v>0</v>
      </c>
      <c r="R34" s="237">
        <v>0</v>
      </c>
      <c r="S34" s="237">
        <v>0</v>
      </c>
      <c r="T34" s="237">
        <v>2500</v>
      </c>
      <c r="U34" s="237">
        <v>0</v>
      </c>
      <c r="V34" s="237">
        <v>0</v>
      </c>
      <c r="W34" s="237">
        <v>0</v>
      </c>
      <c r="X34" s="237">
        <v>0</v>
      </c>
      <c r="Y34" s="237">
        <v>0</v>
      </c>
      <c r="Z34" s="237">
        <v>0</v>
      </c>
      <c r="AA34" s="237">
        <v>0</v>
      </c>
      <c r="AB34" s="237">
        <v>0</v>
      </c>
      <c r="AC34" s="237"/>
      <c r="AD34" s="202">
        <f t="shared" si="25"/>
        <v>5000</v>
      </c>
      <c r="AE34" s="141">
        <v>27</v>
      </c>
    </row>
    <row r="35" spans="1:31">
      <c r="A35" s="199" t="s">
        <v>43</v>
      </c>
      <c r="B35" s="200">
        <f t="shared" si="24"/>
        <v>0</v>
      </c>
      <c r="E35" s="175" t="s">
        <v>24</v>
      </c>
      <c r="F35" s="237">
        <v>0</v>
      </c>
      <c r="G35" s="237">
        <v>0</v>
      </c>
      <c r="H35" s="237">
        <v>0</v>
      </c>
      <c r="I35" s="237">
        <v>0</v>
      </c>
      <c r="J35" s="237">
        <v>0</v>
      </c>
      <c r="K35" s="237">
        <v>0</v>
      </c>
      <c r="L35" s="237">
        <v>0</v>
      </c>
      <c r="M35" s="237">
        <v>0</v>
      </c>
      <c r="N35" s="237">
        <v>0</v>
      </c>
      <c r="O35" s="237">
        <v>0</v>
      </c>
      <c r="P35" s="237">
        <v>0</v>
      </c>
      <c r="Q35" s="237">
        <v>0</v>
      </c>
      <c r="R35" s="237">
        <v>0</v>
      </c>
      <c r="S35" s="237">
        <v>0</v>
      </c>
      <c r="T35" s="237">
        <v>0</v>
      </c>
      <c r="U35" s="237">
        <v>0</v>
      </c>
      <c r="V35" s="237">
        <v>0</v>
      </c>
      <c r="W35" s="237">
        <v>0</v>
      </c>
      <c r="X35" s="237">
        <v>0</v>
      </c>
      <c r="Y35" s="237">
        <v>0</v>
      </c>
      <c r="Z35" s="237">
        <v>0</v>
      </c>
      <c r="AA35" s="237">
        <v>0</v>
      </c>
      <c r="AB35" s="237">
        <v>0</v>
      </c>
      <c r="AC35" s="237"/>
      <c r="AD35" s="202">
        <f t="shared" si="25"/>
        <v>0</v>
      </c>
      <c r="AE35" s="141">
        <v>28</v>
      </c>
    </row>
    <row r="36" spans="1:31">
      <c r="A36" s="199" t="s">
        <v>44</v>
      </c>
      <c r="B36" s="200">
        <f t="shared" si="24"/>
        <v>257018.52000000002</v>
      </c>
      <c r="E36" s="175" t="s">
        <v>24</v>
      </c>
      <c r="F36" s="237">
        <v>0</v>
      </c>
      <c r="G36" s="237">
        <v>0</v>
      </c>
      <c r="H36" s="237">
        <v>0</v>
      </c>
      <c r="I36" s="237">
        <v>4366</v>
      </c>
      <c r="J36" s="237">
        <v>93734</v>
      </c>
      <c r="K36" s="237">
        <v>72768</v>
      </c>
      <c r="L36" s="237">
        <v>53027.239999999991</v>
      </c>
      <c r="M36" s="237">
        <v>100384.72999999998</v>
      </c>
      <c r="N36" s="237">
        <v>92734.160000000033</v>
      </c>
      <c r="O36" s="237">
        <v>145073.62</v>
      </c>
      <c r="P36" s="237">
        <v>120263.13</v>
      </c>
      <c r="Q36" s="237">
        <v>137166.39999999991</v>
      </c>
      <c r="R36" s="237">
        <v>301982.70000000007</v>
      </c>
      <c r="S36" s="237">
        <v>125495.22999999998</v>
      </c>
      <c r="T36" s="237">
        <v>138334.08000000007</v>
      </c>
      <c r="U36" s="237">
        <v>195873.71999999997</v>
      </c>
      <c r="V36" s="237">
        <v>159715.35000000009</v>
      </c>
      <c r="W36" s="237">
        <v>420904.17000000016</v>
      </c>
      <c r="X36" s="237">
        <v>321245.95999999996</v>
      </c>
      <c r="Y36" s="237">
        <v>451818.23999999976</v>
      </c>
      <c r="Z36" s="237">
        <v>194909.96000000043</v>
      </c>
      <c r="AA36" s="237">
        <v>563456.91999999993</v>
      </c>
      <c r="AB36" s="237">
        <v>257018.52000000002</v>
      </c>
      <c r="AC36" s="237"/>
      <c r="AD36" s="202">
        <f t="shared" si="25"/>
        <v>3950272.1300000004</v>
      </c>
      <c r="AE36" s="141">
        <v>29</v>
      </c>
    </row>
    <row r="37" spans="1:31">
      <c r="A37" s="199" t="s">
        <v>45</v>
      </c>
      <c r="B37" s="200">
        <f t="shared" si="24"/>
        <v>81211.139999999898</v>
      </c>
      <c r="E37" s="175" t="s">
        <v>24</v>
      </c>
      <c r="F37" s="237">
        <v>0</v>
      </c>
      <c r="G37" s="237">
        <v>0</v>
      </c>
      <c r="H37" s="237">
        <v>0</v>
      </c>
      <c r="I37" s="237">
        <v>0</v>
      </c>
      <c r="J37" s="237">
        <v>0</v>
      </c>
      <c r="K37" s="237">
        <v>0</v>
      </c>
      <c r="L37" s="237">
        <v>18413.75</v>
      </c>
      <c r="M37" s="237">
        <v>12596.93</v>
      </c>
      <c r="N37" s="237">
        <v>7108.260000000002</v>
      </c>
      <c r="O37" s="237">
        <v>3101.3600000000006</v>
      </c>
      <c r="P37" s="237">
        <v>10994.619999999995</v>
      </c>
      <c r="Q37" s="237">
        <v>448.30000000000291</v>
      </c>
      <c r="R37" s="237">
        <v>66512.7</v>
      </c>
      <c r="S37" s="237">
        <v>5603.6600000000035</v>
      </c>
      <c r="T37" s="237">
        <v>88463.77</v>
      </c>
      <c r="U37" s="237">
        <v>153922.28</v>
      </c>
      <c r="V37" s="237">
        <v>7996.210000000021</v>
      </c>
      <c r="W37" s="237">
        <v>77221.359999999986</v>
      </c>
      <c r="X37" s="237">
        <v>128355.15999999997</v>
      </c>
      <c r="Y37" s="237">
        <v>27222.680000000051</v>
      </c>
      <c r="Z37" s="237">
        <v>71479.159999999916</v>
      </c>
      <c r="AA37" s="237">
        <v>107980.3600000001</v>
      </c>
      <c r="AB37" s="237">
        <v>81211.139999999898</v>
      </c>
      <c r="AC37" s="237"/>
      <c r="AD37" s="202">
        <f t="shared" si="25"/>
        <v>868631.7</v>
      </c>
      <c r="AE37" s="141">
        <v>30</v>
      </c>
    </row>
    <row r="38" spans="1:31">
      <c r="A38" s="199" t="s">
        <v>46</v>
      </c>
      <c r="B38" s="200">
        <f t="shared" si="24"/>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25"/>
        <v>1951</v>
      </c>
      <c r="AE38" s="141">
        <v>31</v>
      </c>
    </row>
    <row r="39" spans="1:31">
      <c r="A39" s="199" t="s">
        <v>83</v>
      </c>
      <c r="B39" s="200">
        <f t="shared" si="24"/>
        <v>10765</v>
      </c>
      <c r="E39" s="175" t="s">
        <v>24</v>
      </c>
      <c r="F39" s="237">
        <v>442</v>
      </c>
      <c r="G39" s="237">
        <v>873</v>
      </c>
      <c r="H39" s="237">
        <v>3483</v>
      </c>
      <c r="I39" s="237">
        <v>-742</v>
      </c>
      <c r="J39" s="237">
        <v>3516</v>
      </c>
      <c r="K39" s="237">
        <v>2856</v>
      </c>
      <c r="L39" s="237">
        <v>1018</v>
      </c>
      <c r="M39" s="237">
        <v>2678</v>
      </c>
      <c r="N39" s="237">
        <v>7470</v>
      </c>
      <c r="O39" s="237">
        <v>3324</v>
      </c>
      <c r="P39" s="237">
        <v>3067</v>
      </c>
      <c r="Q39" s="237">
        <v>10502</v>
      </c>
      <c r="R39" s="237">
        <v>10859</v>
      </c>
      <c r="S39" s="237">
        <v>4322</v>
      </c>
      <c r="T39" s="237">
        <v>17093</v>
      </c>
      <c r="U39" s="237">
        <v>8995</v>
      </c>
      <c r="V39" s="237">
        <v>6215</v>
      </c>
      <c r="W39" s="237">
        <v>25712</v>
      </c>
      <c r="X39" s="237">
        <v>12603</v>
      </c>
      <c r="Y39" s="237">
        <v>17918</v>
      </c>
      <c r="Z39" s="237">
        <v>14131</v>
      </c>
      <c r="AA39" s="237">
        <v>20847</v>
      </c>
      <c r="AB39" s="237">
        <v>10765</v>
      </c>
      <c r="AC39" s="237"/>
      <c r="AD39" s="202">
        <f t="shared" si="25"/>
        <v>187947</v>
      </c>
      <c r="AE39" s="141">
        <v>32</v>
      </c>
    </row>
    <row r="40" spans="1:31">
      <c r="A40" s="194" t="s">
        <v>47</v>
      </c>
      <c r="B40" s="203">
        <f t="shared" si="24"/>
        <v>488102.65999999992</v>
      </c>
      <c r="C40" s="187"/>
      <c r="D40" s="187"/>
      <c r="E40" s="187"/>
      <c r="F40" s="308">
        <f>SUM(F32:F39)</f>
        <v>26464</v>
      </c>
      <c r="G40" s="308">
        <f>SUM(G32:G39)</f>
        <v>52205</v>
      </c>
      <c r="H40" s="308">
        <f t="shared" ref="H40:Q40" si="26">SUM(H32:H39)</f>
        <v>41226</v>
      </c>
      <c r="I40" s="308">
        <f t="shared" si="26"/>
        <v>32739</v>
      </c>
      <c r="J40" s="308">
        <f t="shared" si="26"/>
        <v>132338</v>
      </c>
      <c r="K40" s="308">
        <f t="shared" si="26"/>
        <v>124948</v>
      </c>
      <c r="L40" s="308">
        <f t="shared" si="26"/>
        <v>108218.98999999999</v>
      </c>
      <c r="M40" s="308">
        <f t="shared" si="26"/>
        <v>168100.65999999997</v>
      </c>
      <c r="N40" s="308">
        <f t="shared" si="26"/>
        <v>141247.18729371356</v>
      </c>
      <c r="O40" s="308">
        <f t="shared" si="26"/>
        <v>206951.21270628646</v>
      </c>
      <c r="P40" s="308">
        <f t="shared" si="26"/>
        <v>191682.83</v>
      </c>
      <c r="Q40" s="308">
        <f t="shared" si="26"/>
        <v>223186.61999999991</v>
      </c>
      <c r="R40" s="308">
        <f>SUM(R32:R39)</f>
        <v>467205.40000000008</v>
      </c>
      <c r="S40" s="308">
        <f>SUM(S32:S39)</f>
        <v>218525.88999999998</v>
      </c>
      <c r="T40" s="308">
        <f t="shared" ref="T40:AC40" si="27">SUM(T32:T39)</f>
        <v>524576.85000000009</v>
      </c>
      <c r="U40" s="308">
        <f t="shared" si="27"/>
        <v>451462</v>
      </c>
      <c r="V40" s="308">
        <f t="shared" si="27"/>
        <v>289994.56000000011</v>
      </c>
      <c r="W40" s="308">
        <f t="shared" si="27"/>
        <v>773034.53000000014</v>
      </c>
      <c r="X40" s="308">
        <f t="shared" si="27"/>
        <v>574840.11999999988</v>
      </c>
      <c r="Y40" s="308">
        <f t="shared" si="27"/>
        <v>670780.91999999981</v>
      </c>
      <c r="Z40" s="308">
        <f t="shared" si="27"/>
        <v>416608.12000000034</v>
      </c>
      <c r="AA40" s="308">
        <f t="shared" si="27"/>
        <v>822992.28</v>
      </c>
      <c r="AB40" s="308">
        <f t="shared" si="27"/>
        <v>488102.65999999992</v>
      </c>
      <c r="AC40" s="308">
        <f t="shared" si="27"/>
        <v>0</v>
      </c>
      <c r="AD40" s="205">
        <f>SUM(F40:AC40)</f>
        <v>7147430.830000001</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172"/>
      <c r="AE41" s="141">
        <v>34</v>
      </c>
    </row>
    <row r="42" spans="1:31">
      <c r="A42" s="199" t="s">
        <v>88</v>
      </c>
      <c r="B42" s="206">
        <f t="shared" ref="B42:B49" si="2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172"/>
      <c r="AE42" s="141">
        <v>35</v>
      </c>
    </row>
    <row r="43" spans="1:31">
      <c r="A43" s="199" t="s">
        <v>89</v>
      </c>
      <c r="B43" s="206">
        <f t="shared" si="2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8"/>
        <v>11309438.350000001</v>
      </c>
      <c r="E46" s="175" t="s">
        <v>111</v>
      </c>
      <c r="F46" s="237">
        <v>35250</v>
      </c>
      <c r="G46" s="237">
        <v>290146</v>
      </c>
      <c r="H46" s="237">
        <v>586180.79</v>
      </c>
      <c r="I46" s="237">
        <v>1142831.6599999999</v>
      </c>
      <c r="J46" s="237">
        <v>1342305.3199999998</v>
      </c>
      <c r="K46" s="237">
        <v>2777389.88</v>
      </c>
      <c r="L46" s="237">
        <v>1547934.18</v>
      </c>
      <c r="M46" s="237">
        <v>1934779.93</v>
      </c>
      <c r="N46" s="237">
        <v>2017994.01</v>
      </c>
      <c r="O46" s="237">
        <v>2587175</v>
      </c>
      <c r="P46" s="237">
        <v>4418473</v>
      </c>
      <c r="Q46" s="237">
        <v>5054061.32</v>
      </c>
      <c r="R46" s="237">
        <v>5465215.4800000004</v>
      </c>
      <c r="S46" s="237">
        <v>5740467.1699999999</v>
      </c>
      <c r="T46" s="237">
        <v>7105089.25</v>
      </c>
      <c r="U46" s="237">
        <v>8016802.1000000006</v>
      </c>
      <c r="V46" s="237">
        <v>8728728.0099999998</v>
      </c>
      <c r="W46" s="237">
        <v>9112507.9600000009</v>
      </c>
      <c r="X46" s="237">
        <v>9233951.7899999991</v>
      </c>
      <c r="Y46" s="237">
        <v>9656397.75</v>
      </c>
      <c r="Z46" s="237">
        <v>10830531.219999999</v>
      </c>
      <c r="AA46" s="237">
        <v>11020497.530000001</v>
      </c>
      <c r="AB46" s="237">
        <v>11309438.350000001</v>
      </c>
      <c r="AC46" s="237"/>
      <c r="AD46" s="172"/>
      <c r="AE46" s="141">
        <v>39</v>
      </c>
    </row>
    <row r="47" spans="1:31">
      <c r="A47" s="199" t="s">
        <v>93</v>
      </c>
      <c r="B47" s="206">
        <f t="shared" si="2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172"/>
      <c r="AE48" s="141">
        <v>41</v>
      </c>
    </row>
    <row r="49" spans="1:31">
      <c r="A49" s="199" t="s">
        <v>95</v>
      </c>
      <c r="B49" s="206">
        <f t="shared" si="2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172"/>
      <c r="AE49" s="141">
        <v>42</v>
      </c>
    </row>
    <row r="50" spans="1:31">
      <c r="A50" s="167" t="s">
        <v>50</v>
      </c>
      <c r="B50" s="168"/>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2"/>
      <c r="AE50" s="141">
        <v>43</v>
      </c>
    </row>
    <row r="51" spans="1:31">
      <c r="A51" s="136" t="s">
        <v>59</v>
      </c>
      <c r="B51" s="207">
        <f>HLOOKUP($B$7,$F$8:$AC$75,AE51,FALSE)</f>
        <v>12997424</v>
      </c>
      <c r="F51" s="208">
        <f>$F$4</f>
        <v>12997424</v>
      </c>
      <c r="G51" s="208">
        <f t="shared" ref="G51:Q51" si="29">$F$4</f>
        <v>12997424</v>
      </c>
      <c r="H51" s="208">
        <f t="shared" si="29"/>
        <v>12997424</v>
      </c>
      <c r="I51" s="208">
        <f t="shared" si="29"/>
        <v>12997424</v>
      </c>
      <c r="J51" s="208">
        <f t="shared" si="29"/>
        <v>12997424</v>
      </c>
      <c r="K51" s="208">
        <f t="shared" si="29"/>
        <v>12997424</v>
      </c>
      <c r="L51" s="208">
        <f t="shared" si="29"/>
        <v>12997424</v>
      </c>
      <c r="M51" s="208">
        <f t="shared" si="29"/>
        <v>12997424</v>
      </c>
      <c r="N51" s="208">
        <f t="shared" si="29"/>
        <v>12997424</v>
      </c>
      <c r="O51" s="208">
        <f t="shared" si="29"/>
        <v>12997424</v>
      </c>
      <c r="P51" s="208">
        <f t="shared" si="29"/>
        <v>12997424</v>
      </c>
      <c r="Q51" s="208">
        <f t="shared" si="29"/>
        <v>12997424</v>
      </c>
      <c r="R51" s="208">
        <f>$G$4</f>
        <v>12997424</v>
      </c>
      <c r="S51" s="208">
        <f t="shared" ref="S51:AC51" si="30">$G$4</f>
        <v>12997424</v>
      </c>
      <c r="T51" s="208">
        <f t="shared" si="30"/>
        <v>12997424</v>
      </c>
      <c r="U51" s="208">
        <f t="shared" si="30"/>
        <v>12997424</v>
      </c>
      <c r="V51" s="208">
        <f t="shared" si="30"/>
        <v>12997424</v>
      </c>
      <c r="W51" s="208">
        <f t="shared" si="30"/>
        <v>12997424</v>
      </c>
      <c r="X51" s="208">
        <f t="shared" si="30"/>
        <v>12997424</v>
      </c>
      <c r="Y51" s="208">
        <f t="shared" si="30"/>
        <v>12997424</v>
      </c>
      <c r="Z51" s="208">
        <f t="shared" si="30"/>
        <v>12997424</v>
      </c>
      <c r="AA51" s="208">
        <f t="shared" si="30"/>
        <v>12997424</v>
      </c>
      <c r="AB51" s="208">
        <f t="shared" si="30"/>
        <v>12997424</v>
      </c>
      <c r="AC51" s="208">
        <f t="shared" si="30"/>
        <v>12997424</v>
      </c>
      <c r="AD51" s="209"/>
      <c r="AE51" s="141">
        <v>44</v>
      </c>
    </row>
    <row r="52" spans="1:31">
      <c r="A52" s="136" t="s">
        <v>60</v>
      </c>
      <c r="B52" s="207">
        <f>HLOOKUP($B$7,$F$8:$AC$75,AE52,FALSE)</f>
        <v>11914305.333333332</v>
      </c>
      <c r="F52" s="210">
        <f t="shared" ref="F52:AC52" si="31">F51*(F9/12)</f>
        <v>1083118.6666666665</v>
      </c>
      <c r="G52" s="210">
        <f t="shared" si="31"/>
        <v>2166237.333333333</v>
      </c>
      <c r="H52" s="210">
        <f t="shared" si="31"/>
        <v>3249356</v>
      </c>
      <c r="I52" s="210">
        <f t="shared" si="31"/>
        <v>4332474.666666666</v>
      </c>
      <c r="J52" s="210">
        <f t="shared" si="31"/>
        <v>5415593.333333334</v>
      </c>
      <c r="K52" s="210">
        <f t="shared" si="31"/>
        <v>6498712</v>
      </c>
      <c r="L52" s="210">
        <f t="shared" si="31"/>
        <v>7581830.666666667</v>
      </c>
      <c r="M52" s="210">
        <f t="shared" si="31"/>
        <v>8664949.3333333321</v>
      </c>
      <c r="N52" s="210">
        <f t="shared" si="31"/>
        <v>9748068</v>
      </c>
      <c r="O52" s="210">
        <f t="shared" si="31"/>
        <v>10831186.666666668</v>
      </c>
      <c r="P52" s="210">
        <f t="shared" si="31"/>
        <v>11914305.333333332</v>
      </c>
      <c r="Q52" s="210">
        <f t="shared" si="31"/>
        <v>12997424</v>
      </c>
      <c r="R52" s="210">
        <f t="shared" si="31"/>
        <v>1083118.6666666665</v>
      </c>
      <c r="S52" s="210">
        <f t="shared" si="31"/>
        <v>2166237.333333333</v>
      </c>
      <c r="T52" s="210">
        <f t="shared" si="31"/>
        <v>3249356</v>
      </c>
      <c r="U52" s="210">
        <f t="shared" si="31"/>
        <v>4332474.666666666</v>
      </c>
      <c r="V52" s="210">
        <f t="shared" si="31"/>
        <v>5415593.333333334</v>
      </c>
      <c r="W52" s="210">
        <f t="shared" si="31"/>
        <v>6498712</v>
      </c>
      <c r="X52" s="210">
        <f t="shared" si="31"/>
        <v>7581830.666666667</v>
      </c>
      <c r="Y52" s="210">
        <f t="shared" si="31"/>
        <v>8664949.3333333321</v>
      </c>
      <c r="Z52" s="210">
        <f t="shared" si="31"/>
        <v>9748068</v>
      </c>
      <c r="AA52" s="210">
        <f t="shared" si="31"/>
        <v>10831186.666666668</v>
      </c>
      <c r="AB52" s="210">
        <f t="shared" si="31"/>
        <v>11914305.333333332</v>
      </c>
      <c r="AC52" s="210">
        <f t="shared" si="31"/>
        <v>12997424</v>
      </c>
      <c r="AD52" s="166"/>
      <c r="AE52" s="141">
        <v>45</v>
      </c>
    </row>
    <row r="53" spans="1:31">
      <c r="A53" s="182" t="s">
        <v>55</v>
      </c>
      <c r="B53" s="206">
        <f>HLOOKUP($B$7,$F$8:$AC$75,AE53,FALSE)</f>
        <v>5698123.330000001</v>
      </c>
      <c r="F53" s="211">
        <f>F40</f>
        <v>26464</v>
      </c>
      <c r="G53" s="211">
        <f>F53+G40</f>
        <v>78669</v>
      </c>
      <c r="H53" s="211">
        <f t="shared" ref="H53:Q53" si="32">G53+H40</f>
        <v>119895</v>
      </c>
      <c r="I53" s="211">
        <f t="shared" si="32"/>
        <v>152634</v>
      </c>
      <c r="J53" s="211">
        <f t="shared" si="32"/>
        <v>284972</v>
      </c>
      <c r="K53" s="211">
        <f t="shared" si="32"/>
        <v>409920</v>
      </c>
      <c r="L53" s="211">
        <f t="shared" si="32"/>
        <v>518138.99</v>
      </c>
      <c r="M53" s="211">
        <f t="shared" si="32"/>
        <v>686239.64999999991</v>
      </c>
      <c r="N53" s="211">
        <f t="shared" si="32"/>
        <v>827486.83729371347</v>
      </c>
      <c r="O53" s="211">
        <f t="shared" si="32"/>
        <v>1034438.0499999999</v>
      </c>
      <c r="P53" s="211">
        <f t="shared" si="32"/>
        <v>1226120.8799999999</v>
      </c>
      <c r="Q53" s="211">
        <f t="shared" si="32"/>
        <v>1449307.4999999998</v>
      </c>
      <c r="R53" s="211">
        <f>R40</f>
        <v>467205.40000000008</v>
      </c>
      <c r="S53" s="211">
        <f>R53+S40</f>
        <v>685731.29</v>
      </c>
      <c r="T53" s="211">
        <f>S53+T40</f>
        <v>1210308.1400000001</v>
      </c>
      <c r="U53" s="211">
        <f t="shared" ref="U53:AC53" si="33">T53+U40</f>
        <v>1661770.1400000001</v>
      </c>
      <c r="V53" s="211">
        <f t="shared" si="33"/>
        <v>1951764.7000000002</v>
      </c>
      <c r="W53" s="211">
        <f t="shared" si="33"/>
        <v>2724799.2300000004</v>
      </c>
      <c r="X53" s="211">
        <f t="shared" si="33"/>
        <v>3299639.3500000006</v>
      </c>
      <c r="Y53" s="211">
        <f t="shared" si="33"/>
        <v>3970420.2700000005</v>
      </c>
      <c r="Z53" s="211">
        <f t="shared" si="33"/>
        <v>4387028.3900000006</v>
      </c>
      <c r="AA53" s="211">
        <f t="shared" si="33"/>
        <v>5210020.6700000009</v>
      </c>
      <c r="AB53" s="211">
        <f t="shared" si="33"/>
        <v>5698123.330000001</v>
      </c>
      <c r="AC53" s="211">
        <f t="shared" si="33"/>
        <v>5698123.330000001</v>
      </c>
      <c r="AD53" s="212"/>
      <c r="AE53" s="141">
        <v>46</v>
      </c>
    </row>
    <row r="54" spans="1:31">
      <c r="A54" s="182" t="s">
        <v>14</v>
      </c>
      <c r="B54" s="206">
        <f>HLOOKUP($B$7,$F$8:$AC$75,AE54,FALSE)</f>
        <v>11309438.350000001</v>
      </c>
      <c r="E54" s="139"/>
      <c r="F54" s="211">
        <f>SUM(F42:F49)</f>
        <v>35250</v>
      </c>
      <c r="G54" s="211">
        <f t="shared" ref="G54:Q54" si="34">SUM(G42:G49)</f>
        <v>290146</v>
      </c>
      <c r="H54" s="211">
        <f t="shared" si="34"/>
        <v>586180.79</v>
      </c>
      <c r="I54" s="211">
        <f t="shared" si="34"/>
        <v>1142831.6599999999</v>
      </c>
      <c r="J54" s="211">
        <f t="shared" si="34"/>
        <v>1342305.3199999998</v>
      </c>
      <c r="K54" s="211">
        <f t="shared" si="34"/>
        <v>2777389.88</v>
      </c>
      <c r="L54" s="211">
        <f t="shared" si="34"/>
        <v>1547934.18</v>
      </c>
      <c r="M54" s="211">
        <f t="shared" si="34"/>
        <v>1934779.93</v>
      </c>
      <c r="N54" s="211">
        <f t="shared" si="34"/>
        <v>2017994.01</v>
      </c>
      <c r="O54" s="211">
        <f t="shared" si="34"/>
        <v>2587175</v>
      </c>
      <c r="P54" s="211">
        <f t="shared" si="34"/>
        <v>4418473</v>
      </c>
      <c r="Q54" s="211">
        <f t="shared" si="34"/>
        <v>5054061.32</v>
      </c>
      <c r="R54" s="211">
        <f>SUM(R42:R49)</f>
        <v>5465215.4800000004</v>
      </c>
      <c r="S54" s="211">
        <f t="shared" ref="S54:AC54" si="35">SUM(S42:S49)</f>
        <v>5740467.1699999999</v>
      </c>
      <c r="T54" s="211">
        <f t="shared" si="35"/>
        <v>7105089.25</v>
      </c>
      <c r="U54" s="211">
        <f t="shared" si="35"/>
        <v>8016802.1000000006</v>
      </c>
      <c r="V54" s="211">
        <f t="shared" si="35"/>
        <v>8728728.0099999998</v>
      </c>
      <c r="W54" s="211">
        <f t="shared" si="35"/>
        <v>9112507.9600000009</v>
      </c>
      <c r="X54" s="211">
        <f t="shared" si="35"/>
        <v>9233951.7899999991</v>
      </c>
      <c r="Y54" s="211">
        <f t="shared" si="35"/>
        <v>9656397.75</v>
      </c>
      <c r="Z54" s="211">
        <f t="shared" si="35"/>
        <v>10830531.219999999</v>
      </c>
      <c r="AA54" s="211">
        <f t="shared" si="35"/>
        <v>11020497.530000001</v>
      </c>
      <c r="AB54" s="211">
        <f t="shared" si="35"/>
        <v>11309438.350000001</v>
      </c>
      <c r="AC54" s="211">
        <f t="shared" si="35"/>
        <v>0</v>
      </c>
      <c r="AD54" s="212"/>
      <c r="AE54" s="141">
        <v>47</v>
      </c>
    </row>
    <row r="55" spans="1:31">
      <c r="A55" s="213" t="s">
        <v>56</v>
      </c>
      <c r="B55" s="203">
        <f>HLOOKUP($B$7,$F$8:$AC$75,AE55,FALSE)</f>
        <v>17007561.680000003</v>
      </c>
      <c r="C55" s="187"/>
      <c r="D55" s="187"/>
      <c r="E55" s="214"/>
      <c r="F55" s="215">
        <f>F53+F54</f>
        <v>61714</v>
      </c>
      <c r="G55" s="215">
        <f>G53+G54</f>
        <v>368815</v>
      </c>
      <c r="H55" s="215">
        <f>H53+H54</f>
        <v>706075.79</v>
      </c>
      <c r="I55" s="215">
        <f t="shared" ref="I55:Q55" si="36">I53+I54</f>
        <v>1295465.6599999999</v>
      </c>
      <c r="J55" s="215">
        <f t="shared" si="36"/>
        <v>1627277.3199999998</v>
      </c>
      <c r="K55" s="215">
        <f t="shared" si="36"/>
        <v>3187309.88</v>
      </c>
      <c r="L55" s="215">
        <f t="shared" si="36"/>
        <v>2066073.17</v>
      </c>
      <c r="M55" s="215">
        <f t="shared" si="36"/>
        <v>2621019.58</v>
      </c>
      <c r="N55" s="215">
        <f t="shared" si="36"/>
        <v>2845480.8472937136</v>
      </c>
      <c r="O55" s="215">
        <f t="shared" si="36"/>
        <v>3621613.05</v>
      </c>
      <c r="P55" s="215">
        <f t="shared" si="36"/>
        <v>5644593.8799999999</v>
      </c>
      <c r="Q55" s="215">
        <f t="shared" si="36"/>
        <v>6503368.8200000003</v>
      </c>
      <c r="R55" s="215">
        <f>R53+R54</f>
        <v>5932420.8800000008</v>
      </c>
      <c r="S55" s="215">
        <f>S53+S54</f>
        <v>6426198.46</v>
      </c>
      <c r="T55" s="215">
        <f>T53+T54</f>
        <v>8315397.3900000006</v>
      </c>
      <c r="U55" s="215">
        <f t="shared" ref="U55:AC55" si="37">U53+U54</f>
        <v>9678572.2400000002</v>
      </c>
      <c r="V55" s="215">
        <f t="shared" si="37"/>
        <v>10680492.710000001</v>
      </c>
      <c r="W55" s="215">
        <f t="shared" si="37"/>
        <v>11837307.190000001</v>
      </c>
      <c r="X55" s="215">
        <f t="shared" si="37"/>
        <v>12533591.140000001</v>
      </c>
      <c r="Y55" s="215">
        <f t="shared" si="37"/>
        <v>13626818.02</v>
      </c>
      <c r="Z55" s="215">
        <f t="shared" si="37"/>
        <v>15217559.609999999</v>
      </c>
      <c r="AA55" s="215">
        <f t="shared" si="37"/>
        <v>16230518.200000003</v>
      </c>
      <c r="AB55" s="215">
        <f t="shared" si="37"/>
        <v>17007561.680000003</v>
      </c>
      <c r="AC55" s="215">
        <f t="shared" si="37"/>
        <v>5698123.330000001</v>
      </c>
      <c r="AD55" s="212"/>
      <c r="AE55" s="141">
        <v>48</v>
      </c>
    </row>
    <row r="56" spans="1:31">
      <c r="A56" s="182" t="s">
        <v>72</v>
      </c>
      <c r="B56" s="189">
        <f>IFERROR(HLOOKUP($B$7,$F$8:$AC$75,AE56,FALSE),"-  ")</f>
        <v>0.43840405067958088</v>
      </c>
      <c r="F56" s="189">
        <f>IFERROR(F53/F51,"-  ")</f>
        <v>2.0360957678998547E-3</v>
      </c>
      <c r="G56" s="189">
        <f t="shared" ref="G56:Q56" si="38">IFERROR(G53/G51,"-  ")</f>
        <v>6.0526608964976449E-3</v>
      </c>
      <c r="H56" s="189">
        <f t="shared" si="38"/>
        <v>9.2245201818452645E-3</v>
      </c>
      <c r="I56" s="189">
        <f t="shared" si="38"/>
        <v>1.1743403923731348E-2</v>
      </c>
      <c r="J56" s="189">
        <f t="shared" si="38"/>
        <v>2.1925267653036477E-2</v>
      </c>
      <c r="K56" s="189">
        <f t="shared" si="38"/>
        <v>3.1538557178714795E-2</v>
      </c>
      <c r="L56" s="189">
        <f t="shared" si="38"/>
        <v>3.9864744737110984E-2</v>
      </c>
      <c r="M56" s="189">
        <f t="shared" si="38"/>
        <v>5.279812753665649E-2</v>
      </c>
      <c r="N56" s="189">
        <f t="shared" si="38"/>
        <v>6.3665449191602386E-2</v>
      </c>
      <c r="O56" s="189">
        <f t="shared" si="38"/>
        <v>7.9587928346416953E-2</v>
      </c>
      <c r="P56" s="189">
        <f t="shared" si="38"/>
        <v>9.4335683747794941E-2</v>
      </c>
      <c r="Q56" s="189">
        <f t="shared" si="38"/>
        <v>0.11150728790566498</v>
      </c>
      <c r="R56" s="189">
        <f>IFERROR(R53/R51,"-  ")</f>
        <v>3.5945999761183456E-2</v>
      </c>
      <c r="S56" s="189">
        <f t="shared" ref="S56:AC56" si="39">IFERROR(S53/S51,"-  ")</f>
        <v>5.2759015171006195E-2</v>
      </c>
      <c r="T56" s="189">
        <f t="shared" si="39"/>
        <v>9.3119078057313523E-2</v>
      </c>
      <c r="U56" s="189">
        <f t="shared" si="39"/>
        <v>0.12785380703130098</v>
      </c>
      <c r="V56" s="189">
        <f t="shared" si="39"/>
        <v>0.15016550202563217</v>
      </c>
      <c r="W56" s="189">
        <f t="shared" si="39"/>
        <v>0.20964148203520946</v>
      </c>
      <c r="X56" s="189">
        <f t="shared" si="39"/>
        <v>0.25386871660107424</v>
      </c>
      <c r="Y56" s="189">
        <f t="shared" si="39"/>
        <v>0.30547747538281433</v>
      </c>
      <c r="Z56" s="189">
        <f t="shared" si="39"/>
        <v>0.33753060529532625</v>
      </c>
      <c r="AA56" s="189">
        <f t="shared" si="39"/>
        <v>0.40085025078815623</v>
      </c>
      <c r="AB56" s="189">
        <f t="shared" si="39"/>
        <v>0.43840405067958088</v>
      </c>
      <c r="AC56" s="189">
        <f t="shared" si="39"/>
        <v>0.43840405067958088</v>
      </c>
      <c r="AD56" s="190"/>
      <c r="AE56" s="141">
        <v>49</v>
      </c>
    </row>
    <row r="57" spans="1:31">
      <c r="A57" s="182" t="s">
        <v>73</v>
      </c>
      <c r="B57" s="189">
        <f>IFERROR(HLOOKUP($B$7,$F$8:$AC$75,AE57,FALSE),"-  ")</f>
        <v>1.30853326628415</v>
      </c>
      <c r="F57" s="189">
        <f>IFERROR(F55/F51,"-  ")</f>
        <v>4.7481716377029788E-3</v>
      </c>
      <c r="G57" s="189">
        <f t="shared" ref="G57:Q57" si="40">IFERROR(G55/G51,"-  ")</f>
        <v>2.837600743039544E-2</v>
      </c>
      <c r="H57" s="189">
        <f t="shared" si="40"/>
        <v>5.4324286874075971E-2</v>
      </c>
      <c r="I57" s="189">
        <f t="shared" si="40"/>
        <v>9.9670954798427747E-2</v>
      </c>
      <c r="J57" s="189">
        <f t="shared" si="40"/>
        <v>0.12519998732056442</v>
      </c>
      <c r="K57" s="189">
        <f t="shared" si="40"/>
        <v>0.2452262756066125</v>
      </c>
      <c r="L57" s="189">
        <f t="shared" si="40"/>
        <v>0.15896020396041555</v>
      </c>
      <c r="M57" s="189">
        <f t="shared" si="40"/>
        <v>0.20165684984963175</v>
      </c>
      <c r="N57" s="189">
        <f t="shared" si="40"/>
        <v>0.21892652323211997</v>
      </c>
      <c r="O57" s="189">
        <f t="shared" si="40"/>
        <v>0.27864083298352044</v>
      </c>
      <c r="P57" s="189">
        <f t="shared" si="40"/>
        <v>0.43428558458968486</v>
      </c>
      <c r="Q57" s="189">
        <f t="shared" si="40"/>
        <v>0.50035828791920611</v>
      </c>
      <c r="R57" s="189">
        <f>IFERROR(R55/R51,"-  ")</f>
        <v>0.45643051115359479</v>
      </c>
      <c r="S57" s="189">
        <f t="shared" ref="S57:AC57" si="41">IFERROR(S55/S51,"-  ")</f>
        <v>0.49442092987041125</v>
      </c>
      <c r="T57" s="189">
        <f t="shared" si="41"/>
        <v>0.63977272650334405</v>
      </c>
      <c r="U57" s="189">
        <f t="shared" si="41"/>
        <v>0.74465311280142898</v>
      </c>
      <c r="V57" s="189">
        <f t="shared" si="41"/>
        <v>0.8217391930893384</v>
      </c>
      <c r="W57" s="189">
        <f t="shared" si="41"/>
        <v>0.91074255867931997</v>
      </c>
      <c r="X57" s="189">
        <f t="shared" si="41"/>
        <v>0.96431347780914134</v>
      </c>
      <c r="Y57" s="189">
        <f t="shared" si="41"/>
        <v>1.0484245201202946</v>
      </c>
      <c r="Z57" s="189">
        <f t="shared" si="41"/>
        <v>1.1708135096616068</v>
      </c>
      <c r="AA57" s="189">
        <f t="shared" si="41"/>
        <v>1.2487488443863957</v>
      </c>
      <c r="AB57" s="189">
        <f t="shared" si="41"/>
        <v>1.30853326628415</v>
      </c>
      <c r="AC57" s="189">
        <f t="shared" si="41"/>
        <v>0.43840405067958088</v>
      </c>
      <c r="AD57" s="190"/>
      <c r="AE57" s="141">
        <v>50</v>
      </c>
    </row>
    <row r="58" spans="1:31">
      <c r="A58" s="182" t="s">
        <v>74</v>
      </c>
      <c r="B58" s="189">
        <f>IFERROR(HLOOKUP($B$7,$F$8:$AC$75,AE58,FALSE),"-  ")</f>
        <v>0.47825896437772464</v>
      </c>
      <c r="F58" s="189">
        <f>IFERROR(F53/F52,"-  ")</f>
        <v>2.443314921479826E-2</v>
      </c>
      <c r="G58" s="189">
        <f t="shared" ref="G58:Q58" si="42">IFERROR(G53/G52,"-  ")</f>
        <v>3.6315965378985869E-2</v>
      </c>
      <c r="H58" s="189">
        <f t="shared" si="42"/>
        <v>3.6898080727381058E-2</v>
      </c>
      <c r="I58" s="189">
        <f t="shared" si="42"/>
        <v>3.523021177119405E-2</v>
      </c>
      <c r="J58" s="189">
        <f t="shared" si="42"/>
        <v>5.2620642367287543E-2</v>
      </c>
      <c r="K58" s="189">
        <f t="shared" si="42"/>
        <v>6.3077114357429589E-2</v>
      </c>
      <c r="L58" s="189">
        <f t="shared" si="42"/>
        <v>6.833956240647597E-2</v>
      </c>
      <c r="M58" s="189">
        <f t="shared" si="42"/>
        <v>7.9197191304984746E-2</v>
      </c>
      <c r="N58" s="189">
        <f t="shared" si="42"/>
        <v>8.488726558880319E-2</v>
      </c>
      <c r="O58" s="189">
        <f t="shared" si="42"/>
        <v>9.550551401570033E-2</v>
      </c>
      <c r="P58" s="189">
        <f t="shared" si="42"/>
        <v>0.10291165499759448</v>
      </c>
      <c r="Q58" s="189">
        <f t="shared" si="42"/>
        <v>0.11150728790566498</v>
      </c>
      <c r="R58" s="189">
        <f>IFERROR(R53/R52,"-  ")</f>
        <v>0.43135199713420153</v>
      </c>
      <c r="S58" s="189">
        <f t="shared" ref="S58:AC58" si="43">IFERROR(S53/S52,"-  ")</f>
        <v>0.31655409102603721</v>
      </c>
      <c r="T58" s="189">
        <f t="shared" si="43"/>
        <v>0.37247631222925409</v>
      </c>
      <c r="U58" s="189">
        <f t="shared" si="43"/>
        <v>0.38356142109390301</v>
      </c>
      <c r="V58" s="189">
        <f t="shared" si="43"/>
        <v>0.36039720486151716</v>
      </c>
      <c r="W58" s="189">
        <f t="shared" si="43"/>
        <v>0.41928296407041893</v>
      </c>
      <c r="X58" s="189">
        <f t="shared" si="43"/>
        <v>0.43520351417327008</v>
      </c>
      <c r="Y58" s="189">
        <f t="shared" si="43"/>
        <v>0.45821621307422161</v>
      </c>
      <c r="Z58" s="189">
        <f t="shared" si="43"/>
        <v>0.45004080706043503</v>
      </c>
      <c r="AA58" s="189">
        <f t="shared" si="43"/>
        <v>0.48102030094578746</v>
      </c>
      <c r="AB58" s="189">
        <f t="shared" si="43"/>
        <v>0.47825896437772464</v>
      </c>
      <c r="AC58" s="189">
        <f t="shared" si="43"/>
        <v>0.43840405067958088</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51989696</v>
      </c>
      <c r="F60" s="217">
        <f>SUM($F$4:$I$4)</f>
        <v>51989696</v>
      </c>
      <c r="G60" s="217">
        <f t="shared" ref="G60:AC60" si="44">SUM($F$4:$I$4)</f>
        <v>51989696</v>
      </c>
      <c r="H60" s="217">
        <f t="shared" si="44"/>
        <v>51989696</v>
      </c>
      <c r="I60" s="217">
        <f t="shared" si="44"/>
        <v>51989696</v>
      </c>
      <c r="J60" s="217">
        <f t="shared" si="44"/>
        <v>51989696</v>
      </c>
      <c r="K60" s="217">
        <f t="shared" si="44"/>
        <v>51989696</v>
      </c>
      <c r="L60" s="217">
        <f t="shared" si="44"/>
        <v>51989696</v>
      </c>
      <c r="M60" s="217">
        <f t="shared" si="44"/>
        <v>51989696</v>
      </c>
      <c r="N60" s="217">
        <f t="shared" si="44"/>
        <v>51989696</v>
      </c>
      <c r="O60" s="217">
        <f t="shared" si="44"/>
        <v>51989696</v>
      </c>
      <c r="P60" s="217">
        <f t="shared" si="44"/>
        <v>51989696</v>
      </c>
      <c r="Q60" s="217">
        <f t="shared" si="44"/>
        <v>51989696</v>
      </c>
      <c r="R60" s="217">
        <f t="shared" si="44"/>
        <v>51989696</v>
      </c>
      <c r="S60" s="217">
        <f t="shared" si="44"/>
        <v>51989696</v>
      </c>
      <c r="T60" s="217">
        <f t="shared" si="44"/>
        <v>51989696</v>
      </c>
      <c r="U60" s="217">
        <f t="shared" si="44"/>
        <v>51989696</v>
      </c>
      <c r="V60" s="217">
        <f t="shared" si="44"/>
        <v>51989696</v>
      </c>
      <c r="W60" s="217">
        <f t="shared" si="44"/>
        <v>51989696</v>
      </c>
      <c r="X60" s="217">
        <f t="shared" si="44"/>
        <v>51989696</v>
      </c>
      <c r="Y60" s="217">
        <f t="shared" si="44"/>
        <v>51989696</v>
      </c>
      <c r="Z60" s="217">
        <f t="shared" si="44"/>
        <v>51989696</v>
      </c>
      <c r="AA60" s="217">
        <f t="shared" si="44"/>
        <v>51989696</v>
      </c>
      <c r="AB60" s="217">
        <f>SUM($F$4:$I$4)</f>
        <v>51989696</v>
      </c>
      <c r="AC60" s="217">
        <f t="shared" si="44"/>
        <v>51989696</v>
      </c>
      <c r="AD60" s="190"/>
      <c r="AE60" s="141">
        <v>53</v>
      </c>
    </row>
    <row r="61" spans="1:31">
      <c r="A61" s="182" t="s">
        <v>58</v>
      </c>
      <c r="B61" s="206">
        <f>HLOOKUP($B$7,$F$8:$AC$75,AE61,FALSE)</f>
        <v>7147430.830000001</v>
      </c>
      <c r="F61" s="218">
        <f>F53</f>
        <v>26464</v>
      </c>
      <c r="G61" s="218">
        <f t="shared" ref="G61:Q61" si="45">G53</f>
        <v>78669</v>
      </c>
      <c r="H61" s="218">
        <f t="shared" si="45"/>
        <v>119895</v>
      </c>
      <c r="I61" s="218">
        <f t="shared" si="45"/>
        <v>152634</v>
      </c>
      <c r="J61" s="218">
        <f t="shared" si="45"/>
        <v>284972</v>
      </c>
      <c r="K61" s="218">
        <f t="shared" si="45"/>
        <v>409920</v>
      </c>
      <c r="L61" s="218">
        <f t="shared" si="45"/>
        <v>518138.99</v>
      </c>
      <c r="M61" s="218">
        <f t="shared" si="45"/>
        <v>686239.64999999991</v>
      </c>
      <c r="N61" s="218">
        <f t="shared" si="45"/>
        <v>827486.83729371347</v>
      </c>
      <c r="O61" s="218">
        <f t="shared" si="45"/>
        <v>1034438.0499999999</v>
      </c>
      <c r="P61" s="218">
        <f t="shared" si="45"/>
        <v>1226120.8799999999</v>
      </c>
      <c r="Q61" s="218">
        <f t="shared" si="45"/>
        <v>1449307.4999999998</v>
      </c>
      <c r="R61" s="218">
        <f>R53+Q61</f>
        <v>1916512.9</v>
      </c>
      <c r="S61" s="218">
        <f>S40+R61</f>
        <v>2135038.79</v>
      </c>
      <c r="T61" s="218">
        <f t="shared" ref="T61:AC61" si="46">T40+S61</f>
        <v>2659615.64</v>
      </c>
      <c r="U61" s="218">
        <f t="shared" si="46"/>
        <v>3111077.64</v>
      </c>
      <c r="V61" s="218">
        <f t="shared" si="46"/>
        <v>3401072.2</v>
      </c>
      <c r="W61" s="218">
        <f t="shared" si="46"/>
        <v>4174106.7300000004</v>
      </c>
      <c r="X61" s="218">
        <f t="shared" si="46"/>
        <v>4748946.8500000006</v>
      </c>
      <c r="Y61" s="218">
        <f t="shared" si="46"/>
        <v>5419727.7700000005</v>
      </c>
      <c r="Z61" s="218">
        <f t="shared" si="46"/>
        <v>5836335.8900000006</v>
      </c>
      <c r="AA61" s="218">
        <f t="shared" si="46"/>
        <v>6659328.1700000009</v>
      </c>
      <c r="AB61" s="218">
        <f t="shared" si="46"/>
        <v>7147430.830000001</v>
      </c>
      <c r="AC61" s="218">
        <f t="shared" si="46"/>
        <v>7147430.830000001</v>
      </c>
      <c r="AD61" s="190"/>
      <c r="AE61" s="141">
        <v>54</v>
      </c>
    </row>
    <row r="62" spans="1:31">
      <c r="A62" s="213" t="s">
        <v>57</v>
      </c>
      <c r="B62" s="219">
        <f>HLOOKUP($B$7,$F$8:$AC$75,AE62,FALSE)</f>
        <v>18456869.180000003</v>
      </c>
      <c r="F62" s="203">
        <f>F61+F54</f>
        <v>61714</v>
      </c>
      <c r="G62" s="203">
        <f>G61+G54</f>
        <v>368815</v>
      </c>
      <c r="H62" s="203">
        <f t="shared" ref="H62:Q62" si="47">H61+H54</f>
        <v>706075.79</v>
      </c>
      <c r="I62" s="203">
        <f t="shared" si="47"/>
        <v>1295465.6599999999</v>
      </c>
      <c r="J62" s="203">
        <f t="shared" si="47"/>
        <v>1627277.3199999998</v>
      </c>
      <c r="K62" s="203">
        <f t="shared" si="47"/>
        <v>3187309.88</v>
      </c>
      <c r="L62" s="203">
        <f t="shared" si="47"/>
        <v>2066073.17</v>
      </c>
      <c r="M62" s="203">
        <f t="shared" si="47"/>
        <v>2621019.58</v>
      </c>
      <c r="N62" s="203">
        <f t="shared" si="47"/>
        <v>2845480.8472937136</v>
      </c>
      <c r="O62" s="203">
        <f t="shared" si="47"/>
        <v>3621613.05</v>
      </c>
      <c r="P62" s="203">
        <f t="shared" si="47"/>
        <v>5644593.8799999999</v>
      </c>
      <c r="Q62" s="203">
        <f t="shared" si="47"/>
        <v>6503368.8200000003</v>
      </c>
      <c r="R62" s="203">
        <f>R61+R54</f>
        <v>7381728.3800000008</v>
      </c>
      <c r="S62" s="203">
        <f>S61+S54</f>
        <v>7875505.96</v>
      </c>
      <c r="T62" s="203">
        <f t="shared" ref="T62:AC62" si="48">T61+T54</f>
        <v>9764704.8900000006</v>
      </c>
      <c r="U62" s="203">
        <f t="shared" si="48"/>
        <v>11127879.74</v>
      </c>
      <c r="V62" s="203">
        <f t="shared" si="48"/>
        <v>12129800.210000001</v>
      </c>
      <c r="W62" s="203">
        <f t="shared" si="48"/>
        <v>13286614.690000001</v>
      </c>
      <c r="X62" s="203">
        <f t="shared" si="48"/>
        <v>13982898.640000001</v>
      </c>
      <c r="Y62" s="203">
        <f t="shared" si="48"/>
        <v>15076125.52</v>
      </c>
      <c r="Z62" s="203">
        <f t="shared" si="48"/>
        <v>16666867.109999999</v>
      </c>
      <c r="AA62" s="203">
        <f t="shared" si="48"/>
        <v>17679825.700000003</v>
      </c>
      <c r="AB62" s="203">
        <f t="shared" si="48"/>
        <v>18456869.180000003</v>
      </c>
      <c r="AC62" s="203">
        <f t="shared" si="48"/>
        <v>7147430.830000001</v>
      </c>
      <c r="AD62" s="190"/>
      <c r="AE62" s="141">
        <v>55</v>
      </c>
    </row>
    <row r="63" spans="1:31">
      <c r="A63" s="182" t="s">
        <v>53</v>
      </c>
      <c r="B63" s="189">
        <f>IFERROR(HLOOKUP($B$7,$F$8:$AC$75,AE63,FALSE),"-  ")</f>
        <v>0.13747783464631147</v>
      </c>
      <c r="F63" s="189">
        <f>IFERROR(F61/F60,"-  ")</f>
        <v>5.0902394197496368E-4</v>
      </c>
      <c r="G63" s="189">
        <f t="shared" ref="G63:Q63" si="49">IFERROR(G61/G60,"-  ")</f>
        <v>1.5131652241244112E-3</v>
      </c>
      <c r="H63" s="189">
        <f t="shared" si="49"/>
        <v>2.3061300454613161E-3</v>
      </c>
      <c r="I63" s="189">
        <f t="shared" si="49"/>
        <v>2.935850980932837E-3</v>
      </c>
      <c r="J63" s="189">
        <f t="shared" si="49"/>
        <v>5.4813169132591193E-3</v>
      </c>
      <c r="K63" s="189">
        <f t="shared" si="49"/>
        <v>7.8846392946786987E-3</v>
      </c>
      <c r="L63" s="189">
        <f t="shared" si="49"/>
        <v>9.966186184277746E-3</v>
      </c>
      <c r="M63" s="189">
        <f t="shared" si="49"/>
        <v>1.3199531884164123E-2</v>
      </c>
      <c r="N63" s="189">
        <f t="shared" si="49"/>
        <v>1.5916362297900596E-2</v>
      </c>
      <c r="O63" s="189">
        <f t="shared" si="49"/>
        <v>1.9896982086604238E-2</v>
      </c>
      <c r="P63" s="189">
        <f t="shared" si="49"/>
        <v>2.3583920936948735E-2</v>
      </c>
      <c r="Q63" s="189">
        <f t="shared" si="49"/>
        <v>2.7876821976416246E-2</v>
      </c>
      <c r="R63" s="189">
        <f>IFERROR(R61/R60,"-  ")</f>
        <v>3.6863321916712107E-2</v>
      </c>
      <c r="S63" s="189">
        <f t="shared" ref="S63:AC63" si="50">IFERROR(S61/S60,"-  ")</f>
        <v>4.10665757691678E-2</v>
      </c>
      <c r="T63" s="189">
        <f t="shared" si="50"/>
        <v>5.1156591490744627E-2</v>
      </c>
      <c r="U63" s="189">
        <f t="shared" si="50"/>
        <v>5.9840273734241493E-2</v>
      </c>
      <c r="V63" s="189">
        <f t="shared" si="50"/>
        <v>6.5418197482824292E-2</v>
      </c>
      <c r="W63" s="189">
        <f t="shared" si="50"/>
        <v>8.0287192485218623E-2</v>
      </c>
      <c r="X63" s="189">
        <f t="shared" si="50"/>
        <v>9.134400112668481E-2</v>
      </c>
      <c r="Y63" s="189">
        <f t="shared" si="50"/>
        <v>0.10424619082211983</v>
      </c>
      <c r="Z63" s="189">
        <f t="shared" si="50"/>
        <v>0.11225947330024781</v>
      </c>
      <c r="AA63" s="189">
        <f t="shared" si="50"/>
        <v>0.12808938467345532</v>
      </c>
      <c r="AB63" s="189">
        <f t="shared" si="50"/>
        <v>0.13747783464631147</v>
      </c>
      <c r="AC63" s="189">
        <f t="shared" si="50"/>
        <v>0.13747783464631147</v>
      </c>
      <c r="AD63" s="190"/>
      <c r="AE63" s="141">
        <v>56</v>
      </c>
    </row>
    <row r="64" spans="1:31">
      <c r="A64" s="182" t="s">
        <v>54</v>
      </c>
      <c r="B64" s="189">
        <f>IFERROR(HLOOKUP($B$7,$F$8:$AC$75,AE64,FALSE),"-  ")</f>
        <v>0.35501013854745378</v>
      </c>
      <c r="F64" s="189">
        <f>IFERROR(F62/F60,"-  ")</f>
        <v>1.1870429094257447E-3</v>
      </c>
      <c r="G64" s="189">
        <f t="shared" ref="G64:Q64" si="51">IFERROR(G62/G60,"-  ")</f>
        <v>7.0940018575988599E-3</v>
      </c>
      <c r="H64" s="189">
        <f t="shared" si="51"/>
        <v>1.3581071718518993E-2</v>
      </c>
      <c r="I64" s="189">
        <f t="shared" si="51"/>
        <v>2.4917738699606937E-2</v>
      </c>
      <c r="J64" s="189">
        <f t="shared" si="51"/>
        <v>3.1299996830141105E-2</v>
      </c>
      <c r="K64" s="189">
        <f t="shared" si="51"/>
        <v>6.1306568901653126E-2</v>
      </c>
      <c r="L64" s="189">
        <f t="shared" si="51"/>
        <v>3.9740050990103887E-2</v>
      </c>
      <c r="M64" s="189">
        <f t="shared" si="51"/>
        <v>5.0414212462407938E-2</v>
      </c>
      <c r="N64" s="189">
        <f t="shared" si="51"/>
        <v>5.4731630808029993E-2</v>
      </c>
      <c r="O64" s="189">
        <f t="shared" si="51"/>
        <v>6.9660208245880109E-2</v>
      </c>
      <c r="P64" s="189">
        <f t="shared" si="51"/>
        <v>0.10857139614742121</v>
      </c>
      <c r="Q64" s="189">
        <f t="shared" si="51"/>
        <v>0.12508957197980153</v>
      </c>
      <c r="R64" s="189">
        <f>IFERROR(R62/R60,"-  ")</f>
        <v>0.14198444976481495</v>
      </c>
      <c r="S64" s="189">
        <f t="shared" ref="S64:AC64" si="52">IFERROR(S62/S60,"-  ")</f>
        <v>0.15148205444401905</v>
      </c>
      <c r="T64" s="189">
        <f t="shared" si="52"/>
        <v>0.18782000360225226</v>
      </c>
      <c r="U64" s="189">
        <f t="shared" si="52"/>
        <v>0.2140401001767735</v>
      </c>
      <c r="V64" s="189">
        <f t="shared" si="52"/>
        <v>0.23331162024875085</v>
      </c>
      <c r="W64" s="189">
        <f t="shared" si="52"/>
        <v>0.25556246164624624</v>
      </c>
      <c r="X64" s="189">
        <f t="shared" si="52"/>
        <v>0.26895519142870156</v>
      </c>
      <c r="Y64" s="189">
        <f t="shared" si="52"/>
        <v>0.28998295200648988</v>
      </c>
      <c r="Z64" s="189">
        <f t="shared" si="52"/>
        <v>0.32058019939181792</v>
      </c>
      <c r="AA64" s="189">
        <f t="shared" si="52"/>
        <v>0.34006403307301514</v>
      </c>
      <c r="AB64" s="189">
        <f t="shared" si="52"/>
        <v>0.35501013854745378</v>
      </c>
      <c r="AC64" s="189">
        <f t="shared" si="52"/>
        <v>0.13747783464631147</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1.17</v>
      </c>
      <c r="E69" s="175" t="s">
        <v>31</v>
      </c>
      <c r="F69" s="221">
        <v>1.17</v>
      </c>
      <c r="G69" s="221">
        <v>1.17</v>
      </c>
      <c r="H69" s="221">
        <v>1.17</v>
      </c>
      <c r="I69" s="221">
        <v>1.17</v>
      </c>
      <c r="J69" s="221">
        <v>1.17</v>
      </c>
      <c r="K69" s="221">
        <v>1.17</v>
      </c>
      <c r="L69" s="221">
        <v>1.17</v>
      </c>
      <c r="M69" s="221">
        <v>1.17</v>
      </c>
      <c r="N69" s="221">
        <v>1.17</v>
      </c>
      <c r="O69" s="221">
        <v>1.17</v>
      </c>
      <c r="P69" s="221">
        <v>1.17</v>
      </c>
      <c r="Q69" s="221">
        <v>1.17</v>
      </c>
      <c r="R69" s="221">
        <v>1.17</v>
      </c>
      <c r="S69" s="221">
        <v>1.17</v>
      </c>
      <c r="T69" s="221">
        <v>1.17</v>
      </c>
      <c r="U69" s="221">
        <v>1.17</v>
      </c>
      <c r="V69" s="221">
        <v>1.17</v>
      </c>
      <c r="W69" s="221">
        <v>1.17</v>
      </c>
      <c r="X69" s="221">
        <v>1.17</v>
      </c>
      <c r="Y69" s="221">
        <v>1.17</v>
      </c>
      <c r="Z69" s="221">
        <v>1.17</v>
      </c>
      <c r="AA69" s="221">
        <v>1.17</v>
      </c>
      <c r="AB69" s="221">
        <v>1.17</v>
      </c>
      <c r="AC69" s="221">
        <v>1.17</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447</v>
      </c>
      <c r="E71" s="175" t="s">
        <v>111</v>
      </c>
      <c r="F71" s="176">
        <v>0</v>
      </c>
      <c r="G71" s="176">
        <v>31</v>
      </c>
      <c r="H71" s="176">
        <v>41</v>
      </c>
      <c r="I71" s="176">
        <v>47</v>
      </c>
      <c r="J71" s="176">
        <v>56</v>
      </c>
      <c r="K71" s="176">
        <v>66</v>
      </c>
      <c r="L71" s="176">
        <v>74</v>
      </c>
      <c r="M71" s="176">
        <v>90</v>
      </c>
      <c r="N71" s="176">
        <v>105</v>
      </c>
      <c r="O71" s="176">
        <v>134</v>
      </c>
      <c r="P71" s="176">
        <v>162</v>
      </c>
      <c r="Q71" s="176">
        <v>187</v>
      </c>
      <c r="R71" s="235">
        <v>195</v>
      </c>
      <c r="S71" s="235">
        <v>215</v>
      </c>
      <c r="T71" s="235">
        <v>233</v>
      </c>
      <c r="U71" s="235">
        <v>247</v>
      </c>
      <c r="V71" s="235">
        <v>271</v>
      </c>
      <c r="W71" s="235">
        <v>312</v>
      </c>
      <c r="X71" s="235">
        <v>336</v>
      </c>
      <c r="Y71" s="235">
        <v>370</v>
      </c>
      <c r="Z71" s="235">
        <v>400</v>
      </c>
      <c r="AA71" s="235">
        <v>435</v>
      </c>
      <c r="AB71" s="235">
        <v>447</v>
      </c>
      <c r="AC71" s="235"/>
      <c r="AD71" s="275"/>
      <c r="AE71" s="141">
        <v>64</v>
      </c>
    </row>
    <row r="72" spans="1:31">
      <c r="A72" s="173" t="s">
        <v>32</v>
      </c>
      <c r="B72" s="174">
        <f>HLOOKUP($B$7,$F$8:$AC$75,AE72,FALSE)</f>
        <v>331</v>
      </c>
      <c r="E72" s="175" t="s">
        <v>111</v>
      </c>
      <c r="F72" s="176">
        <v>0</v>
      </c>
      <c r="G72" s="176">
        <v>4</v>
      </c>
      <c r="H72" s="176">
        <v>13</v>
      </c>
      <c r="I72" s="176">
        <v>26</v>
      </c>
      <c r="J72" s="176">
        <v>37</v>
      </c>
      <c r="K72" s="176">
        <v>41</v>
      </c>
      <c r="L72" s="176">
        <v>51</v>
      </c>
      <c r="M72" s="176">
        <v>56</v>
      </c>
      <c r="N72" s="176">
        <v>70</v>
      </c>
      <c r="O72" s="176">
        <v>83</v>
      </c>
      <c r="P72" s="176">
        <v>111</v>
      </c>
      <c r="Q72" s="176">
        <v>113</v>
      </c>
      <c r="R72" s="235">
        <v>131</v>
      </c>
      <c r="S72" s="235">
        <v>142</v>
      </c>
      <c r="T72" s="235">
        <v>160</v>
      </c>
      <c r="U72" s="235">
        <v>187</v>
      </c>
      <c r="V72" s="235">
        <v>197</v>
      </c>
      <c r="W72" s="235">
        <v>221</v>
      </c>
      <c r="X72" s="235">
        <v>232</v>
      </c>
      <c r="Y72" s="235">
        <v>253</v>
      </c>
      <c r="Z72" s="235">
        <v>261</v>
      </c>
      <c r="AA72" s="235">
        <v>293</v>
      </c>
      <c r="AB72" s="235">
        <v>331</v>
      </c>
      <c r="AC72" s="235"/>
      <c r="AD72" s="275"/>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2"/>
      <c r="AE73" s="141">
        <v>66</v>
      </c>
    </row>
    <row r="74" spans="1:31" s="141" customFormat="1">
      <c r="A74" s="173" t="s">
        <v>109</v>
      </c>
      <c r="B74" s="174">
        <f>HLOOKUP($B$7,$F$8:$AC$75,AE74,FALSE)</f>
        <v>2503</v>
      </c>
      <c r="C74" s="222"/>
      <c r="E74" s="175" t="s">
        <v>28</v>
      </c>
      <c r="F74" s="223"/>
      <c r="G74" s="223"/>
      <c r="H74" s="224">
        <v>2503.125</v>
      </c>
      <c r="I74" s="223">
        <f>H74</f>
        <v>2503.125</v>
      </c>
      <c r="J74" s="223">
        <f>H74</f>
        <v>2503.125</v>
      </c>
      <c r="K74" s="224">
        <v>2503.125</v>
      </c>
      <c r="L74" s="223">
        <f>K74</f>
        <v>2503.125</v>
      </c>
      <c r="M74" s="223">
        <f>K74</f>
        <v>2503.125</v>
      </c>
      <c r="N74" s="224">
        <v>2503.125</v>
      </c>
      <c r="O74" s="223">
        <f>N74</f>
        <v>2503.125</v>
      </c>
      <c r="P74" s="223">
        <f>N74</f>
        <v>2503.125</v>
      </c>
      <c r="Q74" s="224">
        <v>2503.125</v>
      </c>
      <c r="R74" s="223">
        <f>Q74</f>
        <v>2503.125</v>
      </c>
      <c r="S74" s="223">
        <f>Q74</f>
        <v>2503.125</v>
      </c>
      <c r="T74" s="238">
        <v>2503</v>
      </c>
      <c r="U74" s="223">
        <f>T74</f>
        <v>2503</v>
      </c>
      <c r="V74" s="223">
        <f>T74</f>
        <v>2503</v>
      </c>
      <c r="W74" s="238">
        <v>2503</v>
      </c>
      <c r="X74" s="223">
        <f>W74</f>
        <v>2503</v>
      </c>
      <c r="Y74" s="223">
        <f>W74</f>
        <v>2503</v>
      </c>
      <c r="Z74" s="238">
        <v>2503</v>
      </c>
      <c r="AA74" s="223">
        <f>Z74</f>
        <v>2503</v>
      </c>
      <c r="AB74" s="223">
        <f>Z74</f>
        <v>2503</v>
      </c>
      <c r="AC74" s="238"/>
      <c r="AD74" s="172"/>
      <c r="AE74" s="141">
        <v>67</v>
      </c>
    </row>
    <row r="75" spans="1:31" s="141" customFormat="1" ht="15" customHeight="1">
      <c r="A75" s="173" t="s">
        <v>110</v>
      </c>
      <c r="B75" s="174">
        <f>HLOOKUP($B$7,$F$8:$AC$75,AE75,FALSE)</f>
        <v>27813</v>
      </c>
      <c r="C75" s="222"/>
      <c r="D75" s="222"/>
      <c r="E75" s="175" t="s">
        <v>28</v>
      </c>
      <c r="F75" s="223"/>
      <c r="G75" s="223"/>
      <c r="H75" s="224">
        <v>27812.5</v>
      </c>
      <c r="I75" s="223">
        <f>H75</f>
        <v>27812.5</v>
      </c>
      <c r="J75" s="223">
        <f>H75</f>
        <v>27812.5</v>
      </c>
      <c r="K75" s="224">
        <v>27812.5</v>
      </c>
      <c r="L75" s="223">
        <f>K75</f>
        <v>27812.5</v>
      </c>
      <c r="M75" s="223">
        <f>K75</f>
        <v>27812.5</v>
      </c>
      <c r="N75" s="224">
        <v>27812.5</v>
      </c>
      <c r="O75" s="223">
        <f>N75</f>
        <v>27812.5</v>
      </c>
      <c r="P75" s="223">
        <f>N75</f>
        <v>27812.5</v>
      </c>
      <c r="Q75" s="224">
        <v>27812.5</v>
      </c>
      <c r="R75" s="223">
        <f>Q75</f>
        <v>27812.5</v>
      </c>
      <c r="S75" s="223">
        <f>Q75</f>
        <v>27812.5</v>
      </c>
      <c r="T75" s="238">
        <v>27813</v>
      </c>
      <c r="U75" s="223">
        <f>T75</f>
        <v>27813</v>
      </c>
      <c r="V75" s="223">
        <f>T75</f>
        <v>27813</v>
      </c>
      <c r="W75" s="238">
        <v>27813</v>
      </c>
      <c r="X75" s="223">
        <f>W75</f>
        <v>27813</v>
      </c>
      <c r="Y75" s="223">
        <f>W75</f>
        <v>27813</v>
      </c>
      <c r="Z75" s="238">
        <v>27813</v>
      </c>
      <c r="AA75" s="223">
        <f>Z75</f>
        <v>27813</v>
      </c>
      <c r="AB75" s="223">
        <f>Z75</f>
        <v>27813</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39"/>
      <c r="X76" s="222"/>
      <c r="Y76" s="222"/>
      <c r="Z76" s="222"/>
      <c r="AA76" s="222"/>
      <c r="AB76" s="222"/>
      <c r="AC76" s="239"/>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2" s="141" customFormat="1">
      <c r="A81" s="228">
        <f>VLOOKUP(B7,E88:T111,6,FALSE)</f>
        <v>0</v>
      </c>
      <c r="B81" s="230"/>
      <c r="C81" s="222"/>
      <c r="AD81" s="225"/>
    </row>
    <row r="82" spans="1:32" s="141" customFormat="1">
      <c r="A82" s="167" t="s">
        <v>37</v>
      </c>
      <c r="B82" s="160"/>
      <c r="C82" s="222"/>
      <c r="AD82" s="225"/>
    </row>
    <row r="83" spans="1:32" s="141" customFormat="1" ht="15" customHeight="1">
      <c r="A83" s="228">
        <f>VLOOKUP(B7,E88:T111,10,FALSE)</f>
        <v>0</v>
      </c>
      <c r="B83" s="231"/>
      <c r="C83" s="222"/>
      <c r="AD83" s="225"/>
    </row>
    <row r="84" spans="1:32">
      <c r="A84" s="167" t="s">
        <v>49</v>
      </c>
    </row>
    <row r="85" spans="1:32">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2">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2">
      <c r="A87" s="229"/>
      <c r="D87" s="222"/>
      <c r="E87" s="139"/>
      <c r="F87" s="342" t="s">
        <v>26</v>
      </c>
      <c r="G87" s="342"/>
      <c r="H87" s="342"/>
      <c r="I87" s="342"/>
      <c r="J87" s="342" t="s">
        <v>100</v>
      </c>
      <c r="K87" s="342"/>
      <c r="L87" s="342"/>
      <c r="M87" s="342"/>
      <c r="N87" s="342" t="s">
        <v>34</v>
      </c>
      <c r="O87" s="342"/>
      <c r="P87" s="342"/>
      <c r="Q87" s="342"/>
      <c r="R87" s="311"/>
      <c r="S87" s="311"/>
      <c r="T87" s="311"/>
      <c r="U87" s="310"/>
      <c r="V87" s="310"/>
      <c r="W87" s="310"/>
      <c r="X87" s="310"/>
      <c r="Y87" s="310"/>
      <c r="Z87" s="310"/>
      <c r="AA87" s="310"/>
      <c r="AB87" s="310"/>
      <c r="AC87" s="310"/>
      <c r="AD87" s="326" t="s">
        <v>49</v>
      </c>
      <c r="AE87" s="326"/>
      <c r="AF87" s="326"/>
    </row>
    <row r="88" spans="1:32" ht="15" customHeight="1">
      <c r="D88" s="222"/>
      <c r="E88" s="162">
        <v>40909</v>
      </c>
      <c r="F88" s="327"/>
      <c r="G88" s="327"/>
      <c r="H88" s="327"/>
      <c r="I88" s="327"/>
      <c r="J88" s="327" t="s">
        <v>184</v>
      </c>
      <c r="K88" s="327"/>
      <c r="L88" s="327"/>
      <c r="M88" s="327"/>
      <c r="N88" s="327"/>
      <c r="O88" s="327"/>
      <c r="P88" s="327"/>
      <c r="Q88" s="327"/>
      <c r="R88" s="328"/>
      <c r="S88" s="328"/>
      <c r="T88" s="328"/>
      <c r="AD88" s="139"/>
    </row>
    <row r="89" spans="1:32">
      <c r="D89" s="222"/>
      <c r="E89" s="162">
        <v>40940</v>
      </c>
      <c r="F89" s="327"/>
      <c r="G89" s="327"/>
      <c r="H89" s="327"/>
      <c r="I89" s="327"/>
      <c r="J89" s="327"/>
      <c r="K89" s="327"/>
      <c r="L89" s="327"/>
      <c r="M89" s="327"/>
      <c r="N89" s="327"/>
      <c r="O89" s="327"/>
      <c r="P89" s="327"/>
      <c r="Q89" s="327"/>
      <c r="R89" s="328"/>
      <c r="S89" s="328"/>
      <c r="T89" s="328"/>
      <c r="AD89" s="139"/>
    </row>
    <row r="90" spans="1:32">
      <c r="D90" s="222"/>
      <c r="E90" s="162">
        <v>40969</v>
      </c>
      <c r="F90" s="327"/>
      <c r="G90" s="327"/>
      <c r="H90" s="327"/>
      <c r="I90" s="327"/>
      <c r="J90" s="327"/>
      <c r="K90" s="327"/>
      <c r="L90" s="327"/>
      <c r="M90" s="327"/>
      <c r="N90" s="327"/>
      <c r="O90" s="327"/>
      <c r="P90" s="327"/>
      <c r="Q90" s="327"/>
      <c r="R90" s="328"/>
      <c r="S90" s="328"/>
      <c r="T90" s="328"/>
      <c r="AD90" s="139"/>
    </row>
    <row r="91" spans="1:32">
      <c r="D91" s="222"/>
      <c r="E91" s="162">
        <v>41000</v>
      </c>
      <c r="F91" s="327"/>
      <c r="G91" s="327"/>
      <c r="H91" s="327"/>
      <c r="I91" s="327"/>
      <c r="J91" s="327"/>
      <c r="K91" s="327"/>
      <c r="L91" s="327"/>
      <c r="M91" s="327"/>
      <c r="N91" s="327"/>
      <c r="O91" s="327"/>
      <c r="P91" s="327"/>
      <c r="Q91" s="327"/>
      <c r="R91" s="328"/>
      <c r="S91" s="328"/>
      <c r="T91" s="328"/>
      <c r="AD91" s="139"/>
    </row>
    <row r="92" spans="1:32">
      <c r="D92" s="222"/>
      <c r="E92" s="162">
        <v>41030</v>
      </c>
      <c r="F92" s="327"/>
      <c r="G92" s="327"/>
      <c r="H92" s="327"/>
      <c r="I92" s="327"/>
      <c r="J92" s="327"/>
      <c r="K92" s="327"/>
      <c r="L92" s="327"/>
      <c r="M92" s="327"/>
      <c r="N92" s="327"/>
      <c r="O92" s="327"/>
      <c r="P92" s="327"/>
      <c r="Q92" s="327"/>
      <c r="R92" s="328"/>
      <c r="S92" s="328"/>
      <c r="T92" s="328"/>
      <c r="AD92" s="139"/>
    </row>
    <row r="93" spans="1:32">
      <c r="D93" s="222"/>
      <c r="E93" s="162">
        <v>41061</v>
      </c>
      <c r="F93" s="327"/>
      <c r="G93" s="327"/>
      <c r="H93" s="327"/>
      <c r="I93" s="327"/>
      <c r="J93" s="327"/>
      <c r="K93" s="327"/>
      <c r="L93" s="327"/>
      <c r="M93" s="327"/>
      <c r="N93" s="327"/>
      <c r="O93" s="327"/>
      <c r="P93" s="327"/>
      <c r="Q93" s="327"/>
      <c r="R93" s="328"/>
      <c r="S93" s="328"/>
      <c r="T93" s="328"/>
      <c r="AD93" s="139"/>
    </row>
    <row r="94" spans="1:32" ht="15" customHeight="1">
      <c r="D94" s="222"/>
      <c r="E94" s="162">
        <v>41091</v>
      </c>
      <c r="F94" s="327"/>
      <c r="G94" s="327"/>
      <c r="H94" s="327"/>
      <c r="I94" s="327"/>
      <c r="J94" s="327"/>
      <c r="K94" s="327"/>
      <c r="L94" s="327"/>
      <c r="M94" s="327"/>
      <c r="N94" s="327"/>
      <c r="O94" s="327"/>
      <c r="P94" s="327"/>
      <c r="Q94" s="327"/>
      <c r="R94" s="312" t="s">
        <v>249</v>
      </c>
      <c r="S94" s="312"/>
      <c r="T94" s="312"/>
      <c r="AD94" s="139"/>
    </row>
    <row r="95" spans="1:32">
      <c r="D95" s="222"/>
      <c r="E95" s="162">
        <v>41122</v>
      </c>
      <c r="F95" s="327"/>
      <c r="G95" s="327"/>
      <c r="H95" s="327"/>
      <c r="I95" s="327"/>
      <c r="J95" s="327"/>
      <c r="K95" s="327"/>
      <c r="L95" s="327"/>
      <c r="M95" s="327"/>
      <c r="N95" s="327"/>
      <c r="O95" s="327"/>
      <c r="P95" s="327"/>
      <c r="Q95" s="327"/>
      <c r="R95" s="328"/>
      <c r="S95" s="328"/>
      <c r="T95" s="328"/>
      <c r="AD95" s="139"/>
    </row>
    <row r="96" spans="1:32">
      <c r="D96" s="234"/>
      <c r="E96" s="162">
        <v>41153</v>
      </c>
      <c r="F96" s="327"/>
      <c r="G96" s="327"/>
      <c r="H96" s="327"/>
      <c r="I96" s="327"/>
      <c r="J96" s="327"/>
      <c r="K96" s="327"/>
      <c r="L96" s="327"/>
      <c r="M96" s="327"/>
      <c r="N96" s="327"/>
      <c r="O96" s="327"/>
      <c r="P96" s="327"/>
      <c r="Q96" s="327"/>
      <c r="R96" s="328"/>
      <c r="S96" s="328"/>
      <c r="T96" s="328"/>
      <c r="AD96" s="139"/>
    </row>
    <row r="97" spans="4:30">
      <c r="D97" s="234"/>
      <c r="E97" s="162">
        <v>41183</v>
      </c>
      <c r="F97" s="327"/>
      <c r="G97" s="327"/>
      <c r="H97" s="327"/>
      <c r="I97" s="327"/>
      <c r="J97" s="327"/>
      <c r="K97" s="327"/>
      <c r="L97" s="327"/>
      <c r="M97" s="327"/>
      <c r="N97" s="327"/>
      <c r="O97" s="327"/>
      <c r="P97" s="327"/>
      <c r="Q97" s="327"/>
      <c r="R97" s="328"/>
      <c r="S97" s="328"/>
      <c r="T97" s="328"/>
      <c r="AD97" s="139"/>
    </row>
    <row r="98" spans="4:30">
      <c r="D98" s="234"/>
      <c r="E98" s="162">
        <v>41214</v>
      </c>
      <c r="F98" s="327"/>
      <c r="G98" s="327"/>
      <c r="H98" s="327"/>
      <c r="I98" s="327"/>
      <c r="J98" s="327"/>
      <c r="K98" s="327"/>
      <c r="L98" s="327"/>
      <c r="M98" s="327"/>
      <c r="N98" s="327"/>
      <c r="O98" s="327"/>
      <c r="P98" s="327"/>
      <c r="Q98" s="327"/>
      <c r="R98" s="328"/>
      <c r="S98" s="328"/>
      <c r="T98" s="328"/>
      <c r="AD98" s="139"/>
    </row>
    <row r="99" spans="4:30" ht="15" customHeight="1">
      <c r="D99" s="234"/>
      <c r="E99" s="162">
        <v>41244</v>
      </c>
      <c r="F99" s="327" t="s">
        <v>142</v>
      </c>
      <c r="G99" s="327"/>
      <c r="H99" s="327"/>
      <c r="I99" s="327"/>
      <c r="J99" s="327"/>
      <c r="K99" s="327"/>
      <c r="L99" s="327"/>
      <c r="M99" s="327"/>
      <c r="N99" s="327"/>
      <c r="O99" s="327"/>
      <c r="P99" s="327"/>
      <c r="Q99" s="327"/>
      <c r="R99" s="328"/>
      <c r="S99" s="328"/>
      <c r="T99" s="328"/>
      <c r="AD99" s="139"/>
    </row>
    <row r="100" spans="4:30">
      <c r="E100" s="162">
        <v>41275</v>
      </c>
      <c r="F100" s="327"/>
      <c r="G100" s="327"/>
      <c r="H100" s="327"/>
      <c r="I100" s="327"/>
      <c r="J100" s="327"/>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c r="S101" s="328"/>
      <c r="T101" s="328"/>
      <c r="AD101" s="139"/>
    </row>
    <row r="102" spans="4:30">
      <c r="E102" s="162">
        <v>41334</v>
      </c>
      <c r="F102" s="327"/>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c r="S104" s="328"/>
      <c r="T104" s="328"/>
      <c r="AD104" s="139"/>
    </row>
    <row r="105" spans="4:30">
      <c r="E105" s="162">
        <v>41426</v>
      </c>
      <c r="F105" s="327"/>
      <c r="G105" s="327"/>
      <c r="H105" s="327"/>
      <c r="I105" s="327"/>
      <c r="J105" s="327"/>
      <c r="K105" s="327"/>
      <c r="L105" s="327"/>
      <c r="M105" s="327"/>
      <c r="N105" s="327"/>
      <c r="O105" s="327"/>
      <c r="P105" s="327"/>
      <c r="Q105" s="327"/>
      <c r="R105" s="328"/>
      <c r="S105" s="328"/>
      <c r="T105" s="328"/>
      <c r="AD105" s="139"/>
    </row>
    <row r="106" spans="4:30">
      <c r="E106" s="162">
        <v>41456</v>
      </c>
      <c r="F106" s="327"/>
      <c r="G106" s="327"/>
      <c r="H106" s="327"/>
      <c r="I106" s="327"/>
      <c r="J106" s="327"/>
      <c r="K106" s="327"/>
      <c r="L106" s="327"/>
      <c r="M106" s="327"/>
      <c r="N106" s="327"/>
      <c r="O106" s="327"/>
      <c r="P106" s="327"/>
      <c r="Q106" s="327"/>
      <c r="R106" s="328"/>
      <c r="S106" s="328"/>
      <c r="T106" s="328"/>
      <c r="AD106" s="139"/>
    </row>
    <row r="107" spans="4:30">
      <c r="E107" s="162">
        <v>41487</v>
      </c>
      <c r="F107" s="327"/>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row r="112" spans="4:30">
      <c r="F112" s="265"/>
      <c r="G112" s="265"/>
      <c r="H112" s="265"/>
      <c r="I112" s="265"/>
      <c r="J112" s="265"/>
      <c r="K112" s="265"/>
      <c r="L112" s="265"/>
      <c r="M112" s="265"/>
      <c r="N112" s="265"/>
      <c r="O112" s="265"/>
      <c r="P112" s="265"/>
      <c r="Q112" s="265"/>
      <c r="R112" s="265"/>
      <c r="S112" s="265"/>
      <c r="T112" s="265"/>
    </row>
    <row r="113" spans="6:20">
      <c r="F113" s="265"/>
      <c r="G113" s="265"/>
      <c r="H113" s="265"/>
      <c r="I113" s="265"/>
      <c r="J113" s="265"/>
      <c r="K113" s="265"/>
      <c r="L113" s="265"/>
      <c r="M113" s="265"/>
      <c r="N113" s="265"/>
      <c r="O113" s="265"/>
      <c r="P113" s="265"/>
      <c r="Q113" s="265"/>
      <c r="R113" s="265"/>
      <c r="S113" s="265"/>
      <c r="T113" s="265"/>
    </row>
    <row r="114" spans="6:20">
      <c r="F114" s="265"/>
      <c r="G114" s="265"/>
      <c r="H114" s="265"/>
      <c r="I114" s="265"/>
      <c r="J114" s="265"/>
      <c r="K114" s="265"/>
      <c r="L114" s="265"/>
      <c r="M114" s="265"/>
      <c r="N114" s="265"/>
      <c r="O114" s="265"/>
      <c r="P114" s="265"/>
      <c r="Q114" s="265"/>
      <c r="R114" s="265"/>
      <c r="S114" s="265"/>
      <c r="T114" s="265"/>
    </row>
    <row r="115" spans="6:20">
      <c r="F115" s="265"/>
      <c r="G115" s="265"/>
      <c r="H115" s="265"/>
      <c r="I115" s="265"/>
      <c r="J115" s="265"/>
      <c r="K115" s="265"/>
      <c r="L115" s="265"/>
      <c r="M115" s="265"/>
      <c r="N115" s="265"/>
      <c r="O115" s="265"/>
      <c r="P115" s="265"/>
      <c r="Q115" s="265"/>
      <c r="R115" s="265"/>
      <c r="S115" s="265"/>
      <c r="T115" s="265"/>
    </row>
  </sheetData>
  <sheetProtection password="F219" sheet="1" objects="1" scenarios="1"/>
  <customSheetViews>
    <customSheetView guid="{00D23E42-543D-436C-AA84-0A62465319D8}" fitToPage="1" topLeftCell="A4">
      <pane xSplit="1" topLeftCell="Z1" activePane="topRight" state="frozen"/>
      <selection pane="topRight" activeCell="AB32" sqref="AB32:AB39"/>
      <rowBreaks count="1" manualBreakCount="1">
        <brk id="64" max="1" man="1"/>
      </rowBreaks>
      <pageMargins left="0.5" right="0.5" top="0.25" bottom="0.25" header="0.5" footer="0.5"/>
      <pageSetup paperSize="17" scale="60" orientation="landscape" r:id="rId1"/>
      <headerFooter alignWithMargins="0"/>
    </customSheetView>
    <customSheetView guid="{BE3D6E2B-609E-47D5-9384-D7369416F08A}" fitToPage="1" topLeftCell="A4">
      <pane xSplit="1" topLeftCell="Z1" activePane="topRight" state="frozen"/>
      <selection pane="topRight" activeCell="AB32" sqref="AB32:AB39"/>
      <rowBreaks count="1" manualBreakCount="1">
        <brk id="64" max="1" man="1"/>
      </rowBreaks>
      <pageMargins left="0.5" right="0.5" top="0.25" bottom="0.25" header="0.5" footer="0.5"/>
      <pageSetup paperSize="17" scale="60" orientation="landscape" r:id="rId2"/>
      <headerFooter alignWithMargins="0"/>
    </customSheetView>
    <customSheetView guid="{12A302A7-2028-4631-BA49-7420546C5656}" fitToPage="1">
      <pane xSplit="1" topLeftCell="Z1" activePane="topRight" state="frozen"/>
      <selection pane="topRight" activeCell="AD13" sqref="AD13"/>
      <rowBreaks count="1" manualBreakCount="1">
        <brk id="64" max="1" man="1"/>
      </rowBreaks>
      <pageMargins left="0.5" right="0.5" top="0.25" bottom="0.25" header="0.5" footer="0.5"/>
      <pageSetup paperSize="17" scale="60" orientation="landscape" r:id="rId3"/>
      <headerFooter alignWithMargins="0"/>
    </customSheetView>
    <customSheetView guid="{F6FB3C86-C705-4B66-AE7E-B8118E217282}" scale="80" fitToPage="1" topLeftCell="A31">
      <pane xSplit="1" topLeftCell="W1" activePane="topRight" state="frozen"/>
      <selection pane="topRight" activeCell="Z13" sqref="Z13"/>
      <rowBreaks count="1" manualBreakCount="1">
        <brk id="64" max="1" man="1"/>
      </rowBreaks>
      <pageMargins left="0.5" right="0.5" top="0.25" bottom="0.25" header="0.5" footer="0.5"/>
      <pageSetup paperSize="17" scale="60" orientation="landscape" r:id="rId4"/>
      <headerFooter alignWithMargins="0"/>
    </customSheetView>
    <customSheetView guid="{FAFAB48A-F0C9-4E4E-9865-6B5A7EFA1DE3}" fitToPage="1" topLeftCell="A25">
      <pane xSplit="1" topLeftCell="V1" activePane="topRight" state="frozen"/>
      <selection pane="topRight" activeCell="Y38" sqref="Y38"/>
      <rowBreaks count="1" manualBreakCount="1">
        <brk id="64" max="1" man="1"/>
      </rowBreaks>
      <pageMargins left="0.5" right="0.5" top="0.25" bottom="0.25" header="0.5" footer="0.5"/>
      <pageSetup paperSize="17" scale="59" orientation="landscape" r:id="rId5"/>
      <headerFooter alignWithMargins="0"/>
    </customSheetView>
    <customSheetView guid="{906B59F4-57E3-44A2-8FFC-DC6E8BD2AF1F}" scale="70" fitToPage="1">
      <pane xSplit="1" topLeftCell="M1" activePane="topRight" state="frozen"/>
      <selection pane="topRight" activeCell="F28" sqref="F28:Q28"/>
      <rowBreaks count="1" manualBreakCount="1">
        <brk id="64" max="1" man="1"/>
      </rowBreaks>
      <pageMargins left="0.5" right="0.5" top="0.25" bottom="0.25" header="0.5" footer="0.5"/>
      <pageSetup paperSize="17" scale="59" orientation="landscape" r:id="rId6"/>
      <headerFooter alignWithMargins="0"/>
    </customSheetView>
    <customSheetView guid="{44FE27A4-BCF3-424E-9751-50FCAEF5ADEC}" scale="70" fitToPage="1" topLeftCell="A49">
      <pane xSplit="1" topLeftCell="P1" activePane="topRight" state="frozen"/>
      <selection pane="topRight" activeCell="V98" sqref="V98"/>
      <rowBreaks count="1" manualBreakCount="1">
        <brk id="64" max="1" man="1"/>
      </rowBreaks>
      <pageMargins left="0.5" right="0.5" top="0.25" bottom="0.25" header="0.5" footer="0.5"/>
      <pageSetup paperSize="17" scale="59" orientation="landscape" r:id="rId7"/>
      <headerFooter alignWithMargins="0"/>
    </customSheetView>
    <customSheetView guid="{D5BDB96B-69F0-4D1B-93E2-D9A52CF65BD4}" scale="80" fitToPage="1" topLeftCell="A31">
      <pane xSplit="1" topLeftCell="W1" activePane="topRight" state="frozen"/>
      <selection pane="topRight" activeCell="Z73" sqref="Z73"/>
      <rowBreaks count="1" manualBreakCount="1">
        <brk id="64" max="1" man="1"/>
      </rowBreaks>
      <pageMargins left="0.5" right="0.5" top="0.25" bottom="0.25" header="0.5" footer="0.5"/>
      <pageSetup paperSize="17" scale="60" orientation="landscape" r:id="rId8"/>
      <headerFooter alignWithMargins="0"/>
    </customSheetView>
    <customSheetView guid="{CF610BCD-704F-411F-A65E-EFA33D00B85C}" scale="90" fitToPage="1" topLeftCell="A16">
      <pane xSplit="1" topLeftCell="X1" activePane="topRight" state="frozen"/>
      <selection pane="topRight" activeCell="AA38" sqref="AA38"/>
      <rowBreaks count="1" manualBreakCount="1">
        <brk id="64" max="1" man="1"/>
      </rowBreaks>
      <pageMargins left="0.5" right="0.5" top="0.25" bottom="0.25" header="0.5" footer="0.5"/>
      <pageSetup paperSize="17" scale="60" orientation="landscape" r:id="rId9"/>
      <headerFooter alignWithMargins="0"/>
    </customSheetView>
    <customSheetView guid="{53921E1F-472A-4EBB-8ED2-B1728D33C14A}" fitToPage="1">
      <pane xSplit="1" topLeftCell="Z1" activePane="topRight" state="frozen"/>
      <selection pane="topRight" activeCell="AD13" sqref="AD13"/>
      <rowBreaks count="1" manualBreakCount="1">
        <brk id="64" max="1" man="1"/>
      </rowBreaks>
      <pageMargins left="0.5" right="0.5" top="0.25" bottom="0.25" header="0.5" footer="0.5"/>
      <pageSetup paperSize="17" scale="60" orientation="landscape" r:id="rId10"/>
      <headerFooter alignWithMargins="0"/>
    </customSheetView>
    <customSheetView guid="{CF32BA39-C68F-4AC2-AE01-65D52DEB1291}" fitToPage="1">
      <pane xSplit="1" topLeftCell="Z1" activePane="topRight" state="frozen"/>
      <selection pane="topRight" activeCell="AD13" sqref="AD13"/>
      <rowBreaks count="1" manualBreakCount="1">
        <brk id="64" max="1" man="1"/>
      </rowBreaks>
      <pageMargins left="0.5" right="0.5" top="0.25" bottom="0.25" header="0.5" footer="0.5"/>
      <pageSetup paperSize="17" scale="60" orientation="landscape" r:id="rId11"/>
      <headerFooter alignWithMargins="0"/>
    </customSheetView>
    <customSheetView guid="{31AF93E1-8CA4-4E17-B4A7-D8D38F96FDDB}" fitToPage="1" topLeftCell="A4">
      <pane xSplit="1" topLeftCell="Z1" activePane="topRight" state="frozen"/>
      <selection pane="topRight" activeCell="AB32" sqref="AB32:AB39"/>
      <rowBreaks count="1" manualBreakCount="1">
        <brk id="64" max="1" man="1"/>
      </rowBreaks>
      <pageMargins left="0.5" right="0.5" top="0.25" bottom="0.25" header="0.5" footer="0.5"/>
      <pageSetup paperSize="17" scale="60" orientation="landscape" r:id="rId12"/>
      <headerFooter alignWithMargins="0"/>
    </customSheetView>
    <customSheetView guid="{4326A646-41C1-4C8C-9BBE-C00D4117E7D4}" fitToPage="1" topLeftCell="A4">
      <pane xSplit="1" topLeftCell="Z1" activePane="topRight" state="frozen"/>
      <selection pane="topRight" activeCell="AB32" sqref="AB32:AB39"/>
      <rowBreaks count="1" manualBreakCount="1">
        <brk id="64" max="1" man="1"/>
      </rowBreaks>
      <pageMargins left="0.5" right="0.5" top="0.25" bottom="0.25" header="0.5" footer="0.5"/>
      <pageSetup paperSize="17" scale="60" orientation="landscape" r:id="rId13"/>
      <headerFooter alignWithMargins="0"/>
    </customSheetView>
    <customSheetView guid="{E9247C17-4601-4A8A-A970-8C31988E0A0E}" fitToPage="1" topLeftCell="A4">
      <pane xSplit="1" topLeftCell="Z1" activePane="topRight" state="frozen"/>
      <selection pane="topRight" activeCell="AB32" sqref="AB32:AB39"/>
      <rowBreaks count="1" manualBreakCount="1">
        <brk id="64" max="1" man="1"/>
      </rowBreaks>
      <pageMargins left="0.5" right="0.5" top="0.25" bottom="0.25" header="0.5" footer="0.5"/>
      <pageSetup paperSize="17" scale="60" orientation="landscape" r:id="rId14"/>
      <headerFooter alignWithMargins="0"/>
    </customSheetView>
  </customSheetViews>
  <mergeCells count="101">
    <mergeCell ref="AD87:AF87"/>
    <mergeCell ref="F92:I92"/>
    <mergeCell ref="J92:M92"/>
    <mergeCell ref="N92:Q92"/>
    <mergeCell ref="R92:T92"/>
    <mergeCell ref="F91:I91"/>
    <mergeCell ref="J91:M91"/>
    <mergeCell ref="N91:Q91"/>
    <mergeCell ref="R91:T91"/>
    <mergeCell ref="R89:T89"/>
    <mergeCell ref="F90:I90"/>
    <mergeCell ref="R90:T90"/>
    <mergeCell ref="F89:I89"/>
    <mergeCell ref="J89:M89"/>
    <mergeCell ref="N89:Q89"/>
    <mergeCell ref="J90:M90"/>
    <mergeCell ref="N90:Q90"/>
    <mergeCell ref="D1:F1"/>
    <mergeCell ref="D85:G85"/>
    <mergeCell ref="F87:I87"/>
    <mergeCell ref="J87:M87"/>
    <mergeCell ref="N87:Q87"/>
    <mergeCell ref="F88:I88"/>
    <mergeCell ref="J88:M88"/>
    <mergeCell ref="N88:Q88"/>
    <mergeCell ref="R88:T88"/>
    <mergeCell ref="F94:I94"/>
    <mergeCell ref="J94:M94"/>
    <mergeCell ref="N94:Q94"/>
    <mergeCell ref="F95:I95"/>
    <mergeCell ref="J95:M95"/>
    <mergeCell ref="N95:Q95"/>
    <mergeCell ref="R95:T95"/>
    <mergeCell ref="F93:I93"/>
    <mergeCell ref="J93:M93"/>
    <mergeCell ref="N93:Q93"/>
    <mergeCell ref="R93:T93"/>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10:I110"/>
    <mergeCell ref="J110:M110"/>
    <mergeCell ref="N110:Q110"/>
    <mergeCell ref="R110:T110"/>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s>
  <dataValidations count="1">
    <dataValidation type="list" showInputMessage="1" showErrorMessage="1" sqref="B7">
      <formula1>$F$8:$AC$8</formula1>
    </dataValidation>
  </dataValidations>
  <pageMargins left="0.5" right="0.5" top="0.25" bottom="0.25" header="0.5" footer="0.5"/>
  <pageSetup paperSize="17" scale="60" orientation="landscape" r:id="rId15"/>
  <headerFooter alignWithMargins="0"/>
  <rowBreaks count="1" manualBreakCount="1">
    <brk id="64" max="1" man="1"/>
  </rowBreaks>
</worksheet>
</file>

<file path=xl/worksheets/sheet2.xml><?xml version="1.0" encoding="utf-8"?>
<worksheet xmlns="http://schemas.openxmlformats.org/spreadsheetml/2006/main" xmlns:r="http://schemas.openxmlformats.org/officeDocument/2006/relationships">
  <dimension ref="A1:AE111"/>
  <sheetViews>
    <sheetView zoomScale="70" zoomScaleNormal="70" workbookViewId="0">
      <pane xSplit="1" topLeftCell="Y1" activePane="topRight" state="frozen"/>
      <selection activeCell="D27" sqref="D27"/>
      <selection pane="topRight" activeCell="AB71" sqref="AB71:AB72"/>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6" width="16" style="141" bestFit="1" customWidth="1"/>
    <col min="7" max="29" width="16" style="139" bestFit="1" customWidth="1"/>
    <col min="30" max="30" width="15.42578125" style="139" customWidth="1"/>
    <col min="31" max="31" width="6.42578125" style="139"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c r="A2" s="136" t="s">
        <v>4</v>
      </c>
      <c r="B2" s="137" t="s">
        <v>118</v>
      </c>
      <c r="C2" s="138"/>
      <c r="E2" s="142"/>
      <c r="F2" s="143">
        <v>2012</v>
      </c>
      <c r="G2" s="143">
        <v>2013</v>
      </c>
      <c r="H2" s="143">
        <v>2014</v>
      </c>
      <c r="I2" s="143">
        <v>2015</v>
      </c>
    </row>
    <row r="3" spans="1:31">
      <c r="A3" s="136" t="s">
        <v>5</v>
      </c>
      <c r="B3" s="144" t="s">
        <v>99</v>
      </c>
      <c r="C3" s="145"/>
      <c r="E3" s="146" t="s">
        <v>61</v>
      </c>
      <c r="F3" s="147">
        <v>106072</v>
      </c>
      <c r="G3" s="242">
        <v>179277</v>
      </c>
      <c r="H3" s="242">
        <v>237542</v>
      </c>
      <c r="I3" s="242">
        <v>224096</v>
      </c>
    </row>
    <row r="4" spans="1:31">
      <c r="A4" s="136" t="s">
        <v>7</v>
      </c>
      <c r="B4" s="148">
        <v>41260</v>
      </c>
      <c r="C4" s="149"/>
      <c r="E4" s="146" t="s">
        <v>62</v>
      </c>
      <c r="F4" s="150">
        <v>16607444</v>
      </c>
      <c r="G4" s="243">
        <v>23736415</v>
      </c>
      <c r="H4" s="243">
        <v>29410494</v>
      </c>
      <c r="I4" s="243">
        <v>28101091</v>
      </c>
      <c r="K4" s="151"/>
      <c r="L4" s="151"/>
      <c r="M4" s="151"/>
      <c r="N4" s="151"/>
      <c r="O4" s="151"/>
      <c r="P4" s="151"/>
      <c r="Q4" s="151"/>
      <c r="R4" s="151"/>
      <c r="S4" s="151"/>
      <c r="T4" s="151"/>
      <c r="U4" s="151"/>
      <c r="V4" s="151"/>
      <c r="W4" s="151"/>
      <c r="X4" s="151"/>
      <c r="Y4" s="151"/>
      <c r="Z4" s="151"/>
      <c r="AA4" s="151"/>
      <c r="AB4" s="151"/>
      <c r="AC4" s="151"/>
      <c r="AD4" s="151"/>
      <c r="AE4" s="244"/>
    </row>
    <row r="5" spans="1:31">
      <c r="A5" s="136" t="s">
        <v>8</v>
      </c>
      <c r="B5" s="154">
        <v>41320</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40912</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81</v>
      </c>
      <c r="B10" s="168"/>
      <c r="E10" s="169" t="s">
        <v>25</v>
      </c>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41">
        <v>3</v>
      </c>
    </row>
    <row r="11" spans="1:31">
      <c r="A11" s="173" t="s">
        <v>10</v>
      </c>
      <c r="B11" s="174">
        <f>HLOOKUP($B$7,$F$8:$AC$75,AE11,FALSE)</f>
        <v>14740.649999999994</v>
      </c>
      <c r="E11" s="175" t="s">
        <v>24</v>
      </c>
      <c r="F11" s="176">
        <v>5.4</v>
      </c>
      <c r="G11" s="176">
        <v>0.89999999999999947</v>
      </c>
      <c r="H11" s="176">
        <v>603.75600000000009</v>
      </c>
      <c r="I11" s="176">
        <v>1274.1570000000002</v>
      </c>
      <c r="J11" s="176">
        <v>2423.9699999999998</v>
      </c>
      <c r="K11" s="176">
        <v>3646.0169999999998</v>
      </c>
      <c r="L11" s="176">
        <v>5932.8</v>
      </c>
      <c r="M11" s="176">
        <v>5331.6000000000022</v>
      </c>
      <c r="N11" s="176">
        <v>2135.0789999999979</v>
      </c>
      <c r="O11" s="176">
        <v>9718.8209999999999</v>
      </c>
      <c r="P11" s="176">
        <v>10785.167999999998</v>
      </c>
      <c r="Q11" s="176">
        <v>13075.344000000005</v>
      </c>
      <c r="R11" s="235">
        <v>9875.9879999999976</v>
      </c>
      <c r="S11" s="235">
        <v>12522.456000000006</v>
      </c>
      <c r="T11" s="235">
        <v>15395.543999999994</v>
      </c>
      <c r="U11" s="235">
        <v>19612.440000000002</v>
      </c>
      <c r="V11" s="235">
        <v>8161.5599999999977</v>
      </c>
      <c r="W11" s="235">
        <v>11099.700000000012</v>
      </c>
      <c r="X11" s="235">
        <v>0</v>
      </c>
      <c r="Y11" s="235">
        <v>9772.1999999999825</v>
      </c>
      <c r="Z11" s="235">
        <v>8467.8300000000163</v>
      </c>
      <c r="AA11" s="235">
        <v>10037.970000000001</v>
      </c>
      <c r="AB11" s="235">
        <v>14740.649999999994</v>
      </c>
      <c r="AC11" s="235"/>
      <c r="AD11" s="177">
        <f>SUM(F11:AC11)</f>
        <v>174619.35</v>
      </c>
      <c r="AE11" s="141">
        <v>4</v>
      </c>
    </row>
    <row r="12" spans="1:31">
      <c r="A12" s="173" t="s">
        <v>11</v>
      </c>
      <c r="B12" s="174">
        <f>HLOOKUP($B$7,$F$8:$AC$75,AE12,FALSE)</f>
        <v>0</v>
      </c>
      <c r="E12" s="175" t="s">
        <v>24</v>
      </c>
      <c r="F12" s="176">
        <v>0</v>
      </c>
      <c r="G12" s="176">
        <v>0</v>
      </c>
      <c r="H12" s="176">
        <v>0</v>
      </c>
      <c r="I12" s="176">
        <v>67.5</v>
      </c>
      <c r="J12" s="176">
        <v>0</v>
      </c>
      <c r="K12" s="176">
        <v>72</v>
      </c>
      <c r="L12" s="176">
        <v>0</v>
      </c>
      <c r="M12" s="176">
        <v>0</v>
      </c>
      <c r="N12" s="176">
        <v>-129.89249999999998</v>
      </c>
      <c r="O12" s="176">
        <v>-8.2575000000000021</v>
      </c>
      <c r="P12" s="176">
        <v>0</v>
      </c>
      <c r="Q12" s="176">
        <v>0</v>
      </c>
      <c r="R12" s="235">
        <v>0</v>
      </c>
      <c r="S12" s="235">
        <v>0</v>
      </c>
      <c r="T12" s="235">
        <v>0</v>
      </c>
      <c r="U12" s="235"/>
      <c r="V12" s="235"/>
      <c r="W12" s="235">
        <v>9.000000000000008E-2</v>
      </c>
      <c r="X12" s="235">
        <v>0</v>
      </c>
      <c r="Y12" s="235"/>
      <c r="Z12" s="235">
        <v>0.62999999999999967</v>
      </c>
      <c r="AA12" s="235">
        <v>0.63000000000000034</v>
      </c>
      <c r="AB12" s="235"/>
      <c r="AC12" s="235"/>
      <c r="AD12" s="177">
        <f>SUM(F12:AC12)</f>
        <v>2.7000000000000139</v>
      </c>
      <c r="AE12" s="141">
        <v>5</v>
      </c>
    </row>
    <row r="13" spans="1:31">
      <c r="A13" s="173" t="s">
        <v>86</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c r="S13" s="241"/>
      <c r="T13" s="241"/>
      <c r="U13" s="241"/>
      <c r="V13" s="241"/>
      <c r="W13" s="241"/>
      <c r="X13" s="241">
        <v>0</v>
      </c>
      <c r="Y13" s="241"/>
      <c r="Z13" s="241"/>
      <c r="AA13" s="241"/>
      <c r="AB13" s="241"/>
      <c r="AC13" s="241"/>
      <c r="AD13" s="247">
        <f>SUM(F13:AC13)</f>
        <v>0</v>
      </c>
      <c r="AE13" s="141">
        <v>6</v>
      </c>
    </row>
    <row r="14" spans="1:31">
      <c r="A14" s="167" t="s">
        <v>63</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68</v>
      </c>
      <c r="B15" s="181">
        <f>HLOOKUP($B$7,$F$8:$AC$75,AE15,FALSE)</f>
        <v>179277</v>
      </c>
      <c r="E15" s="142"/>
      <c r="F15" s="177">
        <f>$F$3</f>
        <v>106072</v>
      </c>
      <c r="G15" s="177">
        <f t="shared" ref="G15:Q15" si="0">$F$3</f>
        <v>106072</v>
      </c>
      <c r="H15" s="177">
        <f t="shared" si="0"/>
        <v>106072</v>
      </c>
      <c r="I15" s="177">
        <f t="shared" si="0"/>
        <v>106072</v>
      </c>
      <c r="J15" s="177">
        <f t="shared" si="0"/>
        <v>106072</v>
      </c>
      <c r="K15" s="177">
        <f t="shared" si="0"/>
        <v>106072</v>
      </c>
      <c r="L15" s="177">
        <f t="shared" si="0"/>
        <v>106072</v>
      </c>
      <c r="M15" s="177">
        <f t="shared" si="0"/>
        <v>106072</v>
      </c>
      <c r="N15" s="177">
        <f t="shared" si="0"/>
        <v>106072</v>
      </c>
      <c r="O15" s="177">
        <f t="shared" si="0"/>
        <v>106072</v>
      </c>
      <c r="P15" s="177">
        <f t="shared" si="0"/>
        <v>106072</v>
      </c>
      <c r="Q15" s="177">
        <f t="shared" si="0"/>
        <v>106072</v>
      </c>
      <c r="R15" s="177">
        <f>$G$3</f>
        <v>179277</v>
      </c>
      <c r="S15" s="177">
        <f t="shared" ref="S15:AC15" si="1">$G$3</f>
        <v>179277</v>
      </c>
      <c r="T15" s="177">
        <f t="shared" si="1"/>
        <v>179277</v>
      </c>
      <c r="U15" s="177">
        <f t="shared" si="1"/>
        <v>179277</v>
      </c>
      <c r="V15" s="177">
        <f t="shared" si="1"/>
        <v>179277</v>
      </c>
      <c r="W15" s="177">
        <f t="shared" si="1"/>
        <v>179277</v>
      </c>
      <c r="X15" s="177">
        <f t="shared" si="1"/>
        <v>179277</v>
      </c>
      <c r="Y15" s="177">
        <f t="shared" si="1"/>
        <v>179277</v>
      </c>
      <c r="Z15" s="177">
        <f t="shared" si="1"/>
        <v>179277</v>
      </c>
      <c r="AA15" s="177">
        <f t="shared" si="1"/>
        <v>179277</v>
      </c>
      <c r="AB15" s="177">
        <f t="shared" si="1"/>
        <v>179277</v>
      </c>
      <c r="AC15" s="177">
        <f t="shared" si="1"/>
        <v>179277</v>
      </c>
      <c r="AD15" s="172"/>
      <c r="AE15" s="141">
        <v>8</v>
      </c>
    </row>
    <row r="16" spans="1:31">
      <c r="A16" s="136" t="s">
        <v>69</v>
      </c>
      <c r="B16" s="181">
        <f>HLOOKUP($B$7,$F$8:$AC$75,AE16,FALSE)</f>
        <v>164337.25</v>
      </c>
      <c r="E16" s="142"/>
      <c r="F16" s="177">
        <f>F15*(F9/12)</f>
        <v>8839.3333333333321</v>
      </c>
      <c r="G16" s="177">
        <f t="shared" ref="G16:AC16" si="2">G15*(G9/12)</f>
        <v>17678.666666666664</v>
      </c>
      <c r="H16" s="177">
        <f t="shared" si="2"/>
        <v>26518</v>
      </c>
      <c r="I16" s="177">
        <f t="shared" si="2"/>
        <v>35357.333333333328</v>
      </c>
      <c r="J16" s="177">
        <f t="shared" si="2"/>
        <v>44196.666666666672</v>
      </c>
      <c r="K16" s="177">
        <f t="shared" si="2"/>
        <v>53036</v>
      </c>
      <c r="L16" s="177">
        <f t="shared" si="2"/>
        <v>61875.333333333336</v>
      </c>
      <c r="M16" s="177">
        <f t="shared" si="2"/>
        <v>70714.666666666657</v>
      </c>
      <c r="N16" s="177">
        <f t="shared" si="2"/>
        <v>79554</v>
      </c>
      <c r="O16" s="177">
        <f>O15*(O9/12)</f>
        <v>88393.333333333343</v>
      </c>
      <c r="P16" s="177">
        <f t="shared" si="2"/>
        <v>97232.666666666657</v>
      </c>
      <c r="Q16" s="177">
        <f t="shared" si="2"/>
        <v>106072</v>
      </c>
      <c r="R16" s="177">
        <f t="shared" si="2"/>
        <v>14939.75</v>
      </c>
      <c r="S16" s="177">
        <f t="shared" si="2"/>
        <v>29879.5</v>
      </c>
      <c r="T16" s="177">
        <f t="shared" si="2"/>
        <v>44819.25</v>
      </c>
      <c r="U16" s="177">
        <f t="shared" si="2"/>
        <v>59759</v>
      </c>
      <c r="V16" s="177">
        <f t="shared" si="2"/>
        <v>74698.75</v>
      </c>
      <c r="W16" s="177">
        <f t="shared" si="2"/>
        <v>89638.5</v>
      </c>
      <c r="X16" s="177">
        <f t="shared" si="2"/>
        <v>104578.25</v>
      </c>
      <c r="Y16" s="177">
        <f t="shared" si="2"/>
        <v>119518</v>
      </c>
      <c r="Z16" s="177">
        <f t="shared" si="2"/>
        <v>134457.75</v>
      </c>
      <c r="AA16" s="177">
        <f t="shared" si="2"/>
        <v>149397.5</v>
      </c>
      <c r="AB16" s="177">
        <f t="shared" si="2"/>
        <v>164337.25</v>
      </c>
      <c r="AC16" s="177">
        <f t="shared" si="2"/>
        <v>179277</v>
      </c>
      <c r="AD16" s="172"/>
      <c r="AE16" s="141">
        <v>9</v>
      </c>
    </row>
    <row r="17" spans="1:31">
      <c r="A17" s="182" t="s">
        <v>67</v>
      </c>
      <c r="B17" s="174">
        <f>HLOOKUP($B$7,$F$8:$AC$75,AE17,FALSE)</f>
        <v>119686.338</v>
      </c>
      <c r="E17" s="142"/>
      <c r="F17" s="183">
        <f>F11</f>
        <v>5.4</v>
      </c>
      <c r="G17" s="183">
        <f>F17+G11</f>
        <v>6.3</v>
      </c>
      <c r="H17" s="183">
        <f t="shared" ref="H17:P17" si="3">G17+H11</f>
        <v>610.05600000000004</v>
      </c>
      <c r="I17" s="183">
        <f t="shared" si="3"/>
        <v>1884.2130000000002</v>
      </c>
      <c r="J17" s="183">
        <f t="shared" si="3"/>
        <v>4308.183</v>
      </c>
      <c r="K17" s="183">
        <f t="shared" si="3"/>
        <v>7954.2</v>
      </c>
      <c r="L17" s="183">
        <f t="shared" si="3"/>
        <v>13887</v>
      </c>
      <c r="M17" s="183">
        <f t="shared" si="3"/>
        <v>19218.600000000002</v>
      </c>
      <c r="N17" s="183">
        <f t="shared" si="3"/>
        <v>21353.679</v>
      </c>
      <c r="O17" s="183">
        <f t="shared" si="3"/>
        <v>31072.5</v>
      </c>
      <c r="P17" s="183">
        <f t="shared" si="3"/>
        <v>41857.667999999998</v>
      </c>
      <c r="Q17" s="183">
        <f>P17+Q11</f>
        <v>54933.012000000002</v>
      </c>
      <c r="R17" s="183">
        <f>R11</f>
        <v>9875.9879999999976</v>
      </c>
      <c r="S17" s="183">
        <f t="shared" ref="S17:AC17" si="4">R17+S11</f>
        <v>22398.444000000003</v>
      </c>
      <c r="T17" s="183">
        <f t="shared" si="4"/>
        <v>37793.987999999998</v>
      </c>
      <c r="U17" s="183">
        <f t="shared" si="4"/>
        <v>57406.428</v>
      </c>
      <c r="V17" s="183">
        <f t="shared" si="4"/>
        <v>65567.987999999998</v>
      </c>
      <c r="W17" s="183">
        <f t="shared" si="4"/>
        <v>76667.688000000009</v>
      </c>
      <c r="X17" s="183">
        <f t="shared" si="4"/>
        <v>76667.688000000009</v>
      </c>
      <c r="Y17" s="183">
        <f t="shared" si="4"/>
        <v>86439.887999999992</v>
      </c>
      <c r="Z17" s="183">
        <f t="shared" si="4"/>
        <v>94907.718000000008</v>
      </c>
      <c r="AA17" s="183">
        <f t="shared" si="4"/>
        <v>104945.68800000001</v>
      </c>
      <c r="AB17" s="183">
        <f t="shared" si="4"/>
        <v>119686.338</v>
      </c>
      <c r="AC17" s="183">
        <f t="shared" si="4"/>
        <v>119686.338</v>
      </c>
      <c r="AD17" s="248"/>
      <c r="AE17" s="141">
        <v>10</v>
      </c>
    </row>
    <row r="18" spans="1:31">
      <c r="A18" s="182" t="s">
        <v>9</v>
      </c>
      <c r="B18" s="174">
        <f>HLOOKUP($B$7,$F$8:$AC$75,AE18,FALSE)</f>
        <v>126864</v>
      </c>
      <c r="E18" s="175" t="s">
        <v>111</v>
      </c>
      <c r="F18" s="176">
        <v>8299.8000000000011</v>
      </c>
      <c r="G18" s="176">
        <v>0</v>
      </c>
      <c r="H18" s="176">
        <v>0</v>
      </c>
      <c r="I18" s="176">
        <v>0</v>
      </c>
      <c r="J18" s="176">
        <v>0</v>
      </c>
      <c r="K18" s="176">
        <v>541.80000000000007</v>
      </c>
      <c r="L18" s="176">
        <v>270.90000000000003</v>
      </c>
      <c r="M18" s="176">
        <v>270.90000000000003</v>
      </c>
      <c r="N18" s="176">
        <v>270.90000000000003</v>
      </c>
      <c r="O18" s="176">
        <v>110988</v>
      </c>
      <c r="P18" s="176">
        <v>101556</v>
      </c>
      <c r="Q18" s="176">
        <v>105768</v>
      </c>
      <c r="R18" s="235">
        <v>108252</v>
      </c>
      <c r="S18" s="235">
        <v>108828</v>
      </c>
      <c r="T18" s="235">
        <v>115380</v>
      </c>
      <c r="U18" s="235">
        <v>114660</v>
      </c>
      <c r="V18" s="235">
        <v>114660</v>
      </c>
      <c r="W18" s="235">
        <v>120060</v>
      </c>
      <c r="X18" s="235">
        <v>121500</v>
      </c>
      <c r="Y18" s="235">
        <v>121752</v>
      </c>
      <c r="Z18" s="235">
        <v>124164</v>
      </c>
      <c r="AA18" s="235">
        <v>135108</v>
      </c>
      <c r="AB18" s="235">
        <v>126864</v>
      </c>
      <c r="AC18" s="235"/>
      <c r="AD18" s="248"/>
      <c r="AE18" s="141">
        <v>11</v>
      </c>
    </row>
    <row r="19" spans="1:31">
      <c r="A19" s="185" t="s">
        <v>38</v>
      </c>
      <c r="B19" s="186">
        <f>HLOOKUP($B$7,$F$8:$AC$75,AE19,FALSE)</f>
        <v>246550.33799999999</v>
      </c>
      <c r="C19" s="187"/>
      <c r="D19" s="187"/>
      <c r="E19" s="187"/>
      <c r="F19" s="188">
        <f>F17+F18</f>
        <v>8305.2000000000007</v>
      </c>
      <c r="G19" s="188">
        <f t="shared" ref="G19:AC19" si="5">G17+G18</f>
        <v>6.3</v>
      </c>
      <c r="H19" s="188">
        <f t="shared" si="5"/>
        <v>610.05600000000004</v>
      </c>
      <c r="I19" s="188">
        <f t="shared" si="5"/>
        <v>1884.2130000000002</v>
      </c>
      <c r="J19" s="188">
        <f t="shared" si="5"/>
        <v>4308.183</v>
      </c>
      <c r="K19" s="188">
        <f t="shared" si="5"/>
        <v>8496</v>
      </c>
      <c r="L19" s="188">
        <f t="shared" si="5"/>
        <v>14157.9</v>
      </c>
      <c r="M19" s="188">
        <f t="shared" si="5"/>
        <v>19489.500000000004</v>
      </c>
      <c r="N19" s="188">
        <f t="shared" si="5"/>
        <v>21624.579000000002</v>
      </c>
      <c r="O19" s="188">
        <f t="shared" si="5"/>
        <v>142060.5</v>
      </c>
      <c r="P19" s="188">
        <f t="shared" si="5"/>
        <v>143413.66800000001</v>
      </c>
      <c r="Q19" s="188">
        <f t="shared" si="5"/>
        <v>160701.01199999999</v>
      </c>
      <c r="R19" s="188">
        <f t="shared" si="5"/>
        <v>118127.988</v>
      </c>
      <c r="S19" s="188">
        <f t="shared" si="5"/>
        <v>131226.44400000002</v>
      </c>
      <c r="T19" s="188">
        <f t="shared" si="5"/>
        <v>153173.98800000001</v>
      </c>
      <c r="U19" s="188">
        <f t="shared" si="5"/>
        <v>172066.42800000001</v>
      </c>
      <c r="V19" s="188">
        <f t="shared" si="5"/>
        <v>180227.98800000001</v>
      </c>
      <c r="W19" s="188">
        <f t="shared" si="5"/>
        <v>196727.68800000002</v>
      </c>
      <c r="X19" s="188">
        <f t="shared" si="5"/>
        <v>198167.68800000002</v>
      </c>
      <c r="Y19" s="188">
        <f t="shared" si="5"/>
        <v>208191.88799999998</v>
      </c>
      <c r="Z19" s="188">
        <f t="shared" si="5"/>
        <v>219071.71799999999</v>
      </c>
      <c r="AA19" s="188">
        <f t="shared" si="5"/>
        <v>240053.68800000002</v>
      </c>
      <c r="AB19" s="188">
        <f t="shared" si="5"/>
        <v>246550.33799999999</v>
      </c>
      <c r="AC19" s="188">
        <f t="shared" si="5"/>
        <v>119686.338</v>
      </c>
      <c r="AD19" s="249"/>
      <c r="AE19" s="141">
        <v>12</v>
      </c>
    </row>
    <row r="20" spans="1:31">
      <c r="A20" s="182" t="s">
        <v>101</v>
      </c>
      <c r="B20" s="189">
        <f>IFERROR(HLOOKUP($B$7,$F$8:$AC$75,AE20,FALSE),"-  ")</f>
        <v>0.66760564935825573</v>
      </c>
      <c r="F20" s="189">
        <f>IFERROR(F17/F15,"-  ")</f>
        <v>5.0908816652839585E-5</v>
      </c>
      <c r="G20" s="189">
        <f t="shared" ref="G20:AB20" si="6">IFERROR(G17/G15,"-  ")</f>
        <v>5.939361942831284E-5</v>
      </c>
      <c r="H20" s="189">
        <f t="shared" si="6"/>
        <v>5.7513387133267969E-3</v>
      </c>
      <c r="I20" s="189">
        <f t="shared" si="6"/>
        <v>1.7763528546647561E-2</v>
      </c>
      <c r="J20" s="189">
        <f t="shared" si="6"/>
        <v>4.0615647861829703E-2</v>
      </c>
      <c r="K20" s="189">
        <f t="shared" si="6"/>
        <v>7.4988686929632703E-2</v>
      </c>
      <c r="L20" s="189">
        <f t="shared" si="6"/>
        <v>0.13092050682555245</v>
      </c>
      <c r="M20" s="189">
        <f t="shared" si="6"/>
        <v>0.18118447846745608</v>
      </c>
      <c r="N20" s="189">
        <f t="shared" si="6"/>
        <v>0.20131306093973905</v>
      </c>
      <c r="O20" s="189">
        <f t="shared" si="6"/>
        <v>0.29293781582321443</v>
      </c>
      <c r="P20" s="189">
        <f t="shared" si="6"/>
        <v>0.39461561957915375</v>
      </c>
      <c r="Q20" s="189">
        <f t="shared" si="6"/>
        <v>0.51788419186967349</v>
      </c>
      <c r="R20" s="189">
        <f t="shared" si="6"/>
        <v>5.5087869609598543E-2</v>
      </c>
      <c r="S20" s="189">
        <f t="shared" si="6"/>
        <v>0.12493763282518117</v>
      </c>
      <c r="T20" s="189">
        <f t="shared" si="6"/>
        <v>0.21081336702421391</v>
      </c>
      <c r="U20" s="189">
        <f t="shared" si="6"/>
        <v>0.32021077996619757</v>
      </c>
      <c r="V20" s="189">
        <f t="shared" si="6"/>
        <v>0.3657356381465553</v>
      </c>
      <c r="W20" s="189">
        <f t="shared" si="6"/>
        <v>0.42764932478789813</v>
      </c>
      <c r="X20" s="189">
        <f t="shared" si="6"/>
        <v>0.42764932478789813</v>
      </c>
      <c r="Y20" s="189">
        <f t="shared" si="6"/>
        <v>0.4821582690473401</v>
      </c>
      <c r="Z20" s="189">
        <f t="shared" si="6"/>
        <v>0.52939148914807821</v>
      </c>
      <c r="AA20" s="189">
        <f t="shared" si="6"/>
        <v>0.58538288793319837</v>
      </c>
      <c r="AB20" s="189">
        <f t="shared" si="6"/>
        <v>0.66760564935825573</v>
      </c>
      <c r="AC20" s="189">
        <f>IFERROR(AC17/AC15,"-  ")</f>
        <v>0.66760564935825573</v>
      </c>
      <c r="AD20" s="250"/>
      <c r="AE20" s="141">
        <v>13</v>
      </c>
    </row>
    <row r="21" spans="1:31">
      <c r="A21" s="182" t="s">
        <v>102</v>
      </c>
      <c r="B21" s="189">
        <f>IFERROR(HLOOKUP($B$7,$F$8:$AC$75,AE21,FALSE),"-  ")</f>
        <v>1.3752480128516207</v>
      </c>
      <c r="F21" s="189">
        <f>IFERROR(F19/F15,"-  ")</f>
        <v>7.8297760012067286E-2</v>
      </c>
      <c r="G21" s="189">
        <f t="shared" ref="G21:AC21" si="7">IFERROR(G19/G15,"-  ")</f>
        <v>5.939361942831284E-5</v>
      </c>
      <c r="H21" s="189">
        <f t="shared" si="7"/>
        <v>5.7513387133267969E-3</v>
      </c>
      <c r="I21" s="189">
        <f t="shared" si="7"/>
        <v>1.7763528546647561E-2</v>
      </c>
      <c r="J21" s="189">
        <f t="shared" si="7"/>
        <v>4.0615647861829703E-2</v>
      </c>
      <c r="K21" s="189">
        <f t="shared" si="7"/>
        <v>8.009653820046761E-2</v>
      </c>
      <c r="L21" s="189">
        <f t="shared" si="7"/>
        <v>0.13347443246096991</v>
      </c>
      <c r="M21" s="189">
        <f t="shared" si="7"/>
        <v>0.18373840410287356</v>
      </c>
      <c r="N21" s="189">
        <f t="shared" si="7"/>
        <v>0.20386698657515651</v>
      </c>
      <c r="O21" s="189">
        <f t="shared" si="7"/>
        <v>1.3392836940945774</v>
      </c>
      <c r="P21" s="189">
        <f t="shared" si="7"/>
        <v>1.3520407647635568</v>
      </c>
      <c r="Q21" s="189">
        <f t="shared" si="7"/>
        <v>1.5150182140432913</v>
      </c>
      <c r="R21" s="189">
        <f t="shared" si="7"/>
        <v>0.65891323482655328</v>
      </c>
      <c r="S21" s="189">
        <f t="shared" si="7"/>
        <v>0.73197590321123185</v>
      </c>
      <c r="T21" s="189">
        <f t="shared" si="7"/>
        <v>0.85439843370873014</v>
      </c>
      <c r="U21" s="189">
        <f t="shared" si="7"/>
        <v>0.95977971518934391</v>
      </c>
      <c r="V21" s="189">
        <f t="shared" si="7"/>
        <v>1.0053045733697017</v>
      </c>
      <c r="W21" s="189">
        <f t="shared" si="7"/>
        <v>1.0973392459713183</v>
      </c>
      <c r="X21" s="189">
        <f t="shared" si="7"/>
        <v>1.1053715088940579</v>
      </c>
      <c r="Y21" s="189">
        <f t="shared" si="7"/>
        <v>1.1612860991649792</v>
      </c>
      <c r="Z21" s="189">
        <f t="shared" si="7"/>
        <v>1.2219733596613063</v>
      </c>
      <c r="AA21" s="189">
        <f t="shared" si="7"/>
        <v>1.3390099566592482</v>
      </c>
      <c r="AB21" s="189">
        <f t="shared" si="7"/>
        <v>1.3752480128516207</v>
      </c>
      <c r="AC21" s="189">
        <f t="shared" si="7"/>
        <v>0.66760564935825573</v>
      </c>
      <c r="AD21" s="250"/>
      <c r="AE21" s="141">
        <v>14</v>
      </c>
    </row>
    <row r="22" spans="1:31">
      <c r="A22" s="182" t="s">
        <v>103</v>
      </c>
      <c r="B22" s="189">
        <f>IFERROR(HLOOKUP($B$7,$F$8:$AC$75,AE22,FALSE),"-  ")</f>
        <v>0.72829707202718796</v>
      </c>
      <c r="F22" s="189">
        <f>IFERROR(F17/F16,"-  ")</f>
        <v>6.1090579983407508E-4</v>
      </c>
      <c r="G22" s="189">
        <f t="shared" ref="G22:AC22" si="8">IFERROR(G17/G16,"-  ")</f>
        <v>3.5636171656987708E-4</v>
      </c>
      <c r="H22" s="189">
        <f t="shared" si="8"/>
        <v>2.3005354853307187E-2</v>
      </c>
      <c r="I22" s="189">
        <f t="shared" si="8"/>
        <v>5.3290585639942691E-2</v>
      </c>
      <c r="J22" s="189">
        <f t="shared" si="8"/>
        <v>9.747755486839127E-2</v>
      </c>
      <c r="K22" s="189">
        <f t="shared" si="8"/>
        <v>0.14997737385926541</v>
      </c>
      <c r="L22" s="189">
        <f t="shared" si="8"/>
        <v>0.22443515455808991</v>
      </c>
      <c r="M22" s="189">
        <f t="shared" si="8"/>
        <v>0.27177671770118417</v>
      </c>
      <c r="N22" s="189">
        <f t="shared" si="8"/>
        <v>0.26841741458631874</v>
      </c>
      <c r="O22" s="189">
        <f t="shared" si="8"/>
        <v>0.35152537898785724</v>
      </c>
      <c r="P22" s="189">
        <f t="shared" si="8"/>
        <v>0.43048976681362233</v>
      </c>
      <c r="Q22" s="189">
        <f t="shared" si="8"/>
        <v>0.51788419186967349</v>
      </c>
      <c r="R22" s="189">
        <f t="shared" si="8"/>
        <v>0.66105443531518249</v>
      </c>
      <c r="S22" s="189">
        <f t="shared" si="8"/>
        <v>0.749625796951087</v>
      </c>
      <c r="T22" s="189">
        <f t="shared" si="8"/>
        <v>0.84325346809685564</v>
      </c>
      <c r="U22" s="189">
        <f t="shared" si="8"/>
        <v>0.96063233989859265</v>
      </c>
      <c r="V22" s="189">
        <f t="shared" si="8"/>
        <v>0.87776553155173276</v>
      </c>
      <c r="W22" s="189">
        <f t="shared" si="8"/>
        <v>0.85529864957579627</v>
      </c>
      <c r="X22" s="189">
        <f t="shared" si="8"/>
        <v>0.73311312820782537</v>
      </c>
      <c r="Y22" s="189">
        <f t="shared" si="8"/>
        <v>0.72323740357101018</v>
      </c>
      <c r="Z22" s="189">
        <f t="shared" si="8"/>
        <v>0.70585531886410424</v>
      </c>
      <c r="AA22" s="189">
        <f t="shared" si="8"/>
        <v>0.70245946551983807</v>
      </c>
      <c r="AB22" s="189">
        <f t="shared" si="8"/>
        <v>0.72829707202718796</v>
      </c>
      <c r="AC22" s="189">
        <f t="shared" si="8"/>
        <v>0.66760564935825573</v>
      </c>
      <c r="AD22" s="250"/>
      <c r="AE22" s="141">
        <v>15</v>
      </c>
    </row>
    <row r="23" spans="1:31">
      <c r="A23" s="167" t="s">
        <v>64</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70</v>
      </c>
      <c r="B24" s="174">
        <f>HLOOKUP($B$7,$F$8:$AC$75,AE24,FALSE)</f>
        <v>1.35</v>
      </c>
      <c r="F24" s="183">
        <f>F12</f>
        <v>0</v>
      </c>
      <c r="G24" s="183">
        <f t="shared" ref="G24:Q24" si="9">F24+G12</f>
        <v>0</v>
      </c>
      <c r="H24" s="183">
        <f>G24+H12</f>
        <v>0</v>
      </c>
      <c r="I24" s="183">
        <f t="shared" si="9"/>
        <v>67.5</v>
      </c>
      <c r="J24" s="183">
        <f t="shared" si="9"/>
        <v>67.5</v>
      </c>
      <c r="K24" s="183">
        <f t="shared" si="9"/>
        <v>139.5</v>
      </c>
      <c r="L24" s="183">
        <f t="shared" si="9"/>
        <v>139.5</v>
      </c>
      <c r="M24" s="183">
        <f t="shared" si="9"/>
        <v>139.5</v>
      </c>
      <c r="N24" s="183">
        <f t="shared" si="9"/>
        <v>9.6075000000000159</v>
      </c>
      <c r="O24" s="183">
        <f t="shared" si="9"/>
        <v>1.3500000000000139</v>
      </c>
      <c r="P24" s="183">
        <f t="shared" si="9"/>
        <v>1.3500000000000139</v>
      </c>
      <c r="Q24" s="183">
        <f t="shared" si="9"/>
        <v>1.3500000000000139</v>
      </c>
      <c r="R24" s="183">
        <f>R12</f>
        <v>0</v>
      </c>
      <c r="S24" s="183">
        <f t="shared" ref="S24:AC24" si="10">R24+S12</f>
        <v>0</v>
      </c>
      <c r="T24" s="183">
        <f t="shared" si="10"/>
        <v>0</v>
      </c>
      <c r="U24" s="183">
        <f t="shared" si="10"/>
        <v>0</v>
      </c>
      <c r="V24" s="183">
        <f t="shared" si="10"/>
        <v>0</v>
      </c>
      <c r="W24" s="183">
        <f t="shared" si="10"/>
        <v>9.000000000000008E-2</v>
      </c>
      <c r="X24" s="183">
        <f t="shared" si="10"/>
        <v>9.000000000000008E-2</v>
      </c>
      <c r="Y24" s="183">
        <f t="shared" si="10"/>
        <v>9.000000000000008E-2</v>
      </c>
      <c r="Z24" s="183">
        <f t="shared" si="10"/>
        <v>0.71999999999999975</v>
      </c>
      <c r="AA24" s="183">
        <f t="shared" si="10"/>
        <v>1.35</v>
      </c>
      <c r="AB24" s="183">
        <f t="shared" si="10"/>
        <v>1.35</v>
      </c>
      <c r="AC24" s="183">
        <f t="shared" si="10"/>
        <v>1.35</v>
      </c>
      <c r="AD24" s="245"/>
      <c r="AE24" s="141">
        <v>17</v>
      </c>
    </row>
    <row r="25" spans="1:31">
      <c r="A25" s="182" t="s">
        <v>12</v>
      </c>
      <c r="B25" s="174">
        <f>HLOOKUP($B$7,$F$8:$AC$75,AE25,FALSE)</f>
        <v>0</v>
      </c>
      <c r="E25" s="175" t="s">
        <v>111</v>
      </c>
      <c r="F25" s="176">
        <v>0</v>
      </c>
      <c r="G25" s="176">
        <v>0</v>
      </c>
      <c r="H25" s="176">
        <v>0</v>
      </c>
      <c r="I25" s="176">
        <v>0</v>
      </c>
      <c r="J25" s="176">
        <v>0</v>
      </c>
      <c r="K25" s="176">
        <v>0</v>
      </c>
      <c r="L25" s="176">
        <v>0</v>
      </c>
      <c r="M25" s="176">
        <v>0</v>
      </c>
      <c r="N25" s="176">
        <v>0</v>
      </c>
      <c r="O25" s="176">
        <v>0</v>
      </c>
      <c r="P25" s="176">
        <v>0</v>
      </c>
      <c r="Q25" s="176">
        <v>0</v>
      </c>
      <c r="R25" s="235">
        <v>0</v>
      </c>
      <c r="S25" s="235"/>
      <c r="T25" s="235"/>
      <c r="U25" s="235"/>
      <c r="V25" s="235"/>
      <c r="W25" s="235"/>
      <c r="X25" s="235"/>
      <c r="Y25" s="235"/>
      <c r="Z25" s="235"/>
      <c r="AA25" s="235"/>
      <c r="AB25" s="235"/>
      <c r="AC25" s="235"/>
      <c r="AD25" s="245"/>
      <c r="AE25" s="141">
        <v>18</v>
      </c>
    </row>
    <row r="26" spans="1:31">
      <c r="A26" s="194" t="s">
        <v>39</v>
      </c>
      <c r="B26" s="186">
        <f>HLOOKUP($B$7,$F$8:$AC$75,AE26,FALSE)</f>
        <v>1.35</v>
      </c>
      <c r="C26" s="187"/>
      <c r="D26" s="187"/>
      <c r="E26" s="187"/>
      <c r="F26" s="188">
        <f>F24+F25</f>
        <v>0</v>
      </c>
      <c r="G26" s="188">
        <f>G24+G25</f>
        <v>0</v>
      </c>
      <c r="H26" s="188">
        <f>H24+H25</f>
        <v>0</v>
      </c>
      <c r="I26" s="188">
        <f t="shared" ref="I26:AC26" si="11">I24+I25</f>
        <v>67.5</v>
      </c>
      <c r="J26" s="188">
        <f t="shared" si="11"/>
        <v>67.5</v>
      </c>
      <c r="K26" s="188">
        <f t="shared" si="11"/>
        <v>139.5</v>
      </c>
      <c r="L26" s="188">
        <f t="shared" si="11"/>
        <v>139.5</v>
      </c>
      <c r="M26" s="188">
        <f t="shared" si="11"/>
        <v>139.5</v>
      </c>
      <c r="N26" s="188">
        <f t="shared" si="11"/>
        <v>9.6075000000000159</v>
      </c>
      <c r="O26" s="188">
        <f t="shared" si="11"/>
        <v>1.3500000000000139</v>
      </c>
      <c r="P26" s="188">
        <f t="shared" si="11"/>
        <v>1.3500000000000139</v>
      </c>
      <c r="Q26" s="188">
        <f t="shared" si="11"/>
        <v>1.3500000000000139</v>
      </c>
      <c r="R26" s="188">
        <f t="shared" si="11"/>
        <v>0</v>
      </c>
      <c r="S26" s="188">
        <f t="shared" si="11"/>
        <v>0</v>
      </c>
      <c r="T26" s="188">
        <f t="shared" si="11"/>
        <v>0</v>
      </c>
      <c r="U26" s="188">
        <f t="shared" si="11"/>
        <v>0</v>
      </c>
      <c r="V26" s="188">
        <f t="shared" si="11"/>
        <v>0</v>
      </c>
      <c r="W26" s="188">
        <f t="shared" si="11"/>
        <v>9.000000000000008E-2</v>
      </c>
      <c r="X26" s="188">
        <f t="shared" si="11"/>
        <v>9.000000000000008E-2</v>
      </c>
      <c r="Y26" s="188">
        <f t="shared" si="11"/>
        <v>9.000000000000008E-2</v>
      </c>
      <c r="Z26" s="188">
        <f t="shared" si="11"/>
        <v>0.71999999999999975</v>
      </c>
      <c r="AA26" s="188">
        <f t="shared" si="11"/>
        <v>1.35</v>
      </c>
      <c r="AB26" s="188">
        <f t="shared" si="11"/>
        <v>1.35</v>
      </c>
      <c r="AC26" s="188">
        <f t="shared" si="11"/>
        <v>1.35</v>
      </c>
      <c r="AD26" s="245"/>
      <c r="AE26" s="141">
        <v>19</v>
      </c>
    </row>
    <row r="27" spans="1:31">
      <c r="A27" s="167" t="s">
        <v>65</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71</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52">
        <f>R13</f>
        <v>0</v>
      </c>
      <c r="S28" s="252">
        <f t="shared" ref="S28:AC28" si="13">R28+S13</f>
        <v>0</v>
      </c>
      <c r="T28" s="252">
        <f t="shared" si="13"/>
        <v>0</v>
      </c>
      <c r="U28" s="252">
        <f t="shared" si="13"/>
        <v>0</v>
      </c>
      <c r="V28" s="252">
        <f t="shared" si="13"/>
        <v>0</v>
      </c>
      <c r="W28" s="252">
        <f t="shared" si="13"/>
        <v>0</v>
      </c>
      <c r="X28" s="252">
        <f t="shared" si="13"/>
        <v>0</v>
      </c>
      <c r="Y28" s="252">
        <f t="shared" si="13"/>
        <v>0</v>
      </c>
      <c r="Z28" s="252">
        <f t="shared" si="13"/>
        <v>0</v>
      </c>
      <c r="AA28" s="252">
        <f t="shared" si="13"/>
        <v>0</v>
      </c>
      <c r="AB28" s="252">
        <f t="shared" si="13"/>
        <v>0</v>
      </c>
      <c r="AC28" s="252">
        <f t="shared" si="13"/>
        <v>0</v>
      </c>
      <c r="AD28" s="249"/>
      <c r="AE28" s="141">
        <v>21</v>
      </c>
    </row>
    <row r="29" spans="1:31">
      <c r="A29" s="182" t="s">
        <v>13</v>
      </c>
      <c r="B29" s="178">
        <f>HLOOKUP($B$7,$F$8:$AC$75,AE29,FALSE)</f>
        <v>0</v>
      </c>
      <c r="E29" s="175" t="s">
        <v>111</v>
      </c>
      <c r="F29" s="246">
        <v>0</v>
      </c>
      <c r="G29" s="246">
        <v>0</v>
      </c>
      <c r="H29" s="246">
        <v>0</v>
      </c>
      <c r="I29" s="246">
        <v>0</v>
      </c>
      <c r="J29" s="246">
        <v>0</v>
      </c>
      <c r="K29" s="246">
        <v>0</v>
      </c>
      <c r="L29" s="246">
        <v>0</v>
      </c>
      <c r="M29" s="246">
        <v>0</v>
      </c>
      <c r="N29" s="246">
        <v>0</v>
      </c>
      <c r="O29" s="246">
        <v>0</v>
      </c>
      <c r="P29" s="246">
        <v>0</v>
      </c>
      <c r="Q29" s="246">
        <v>0</v>
      </c>
      <c r="R29" s="241"/>
      <c r="S29" s="241"/>
      <c r="T29" s="241"/>
      <c r="U29" s="241"/>
      <c r="V29" s="241"/>
      <c r="W29" s="241"/>
      <c r="X29" s="241"/>
      <c r="Y29" s="241"/>
      <c r="Z29" s="241"/>
      <c r="AA29" s="241"/>
      <c r="AB29" s="241"/>
      <c r="AC29" s="241"/>
      <c r="AD29" s="249"/>
      <c r="AE29" s="141">
        <v>22</v>
      </c>
    </row>
    <row r="30" spans="1:31">
      <c r="A30" s="194" t="s">
        <v>22</v>
      </c>
      <c r="B30" s="195">
        <f>HLOOKUP($B$7,$F$8:$AC$75,AE30,FALSE)</f>
        <v>0</v>
      </c>
      <c r="C30" s="187"/>
      <c r="D30" s="187"/>
      <c r="E30" s="187"/>
      <c r="F30" s="253">
        <f>F28+F29</f>
        <v>0</v>
      </c>
      <c r="G30" s="253">
        <f>G28+G29</f>
        <v>0</v>
      </c>
      <c r="H30" s="253">
        <f>H28+H29</f>
        <v>0</v>
      </c>
      <c r="I30" s="253">
        <f t="shared" ref="I30:AC30" si="14">I28+I29</f>
        <v>0</v>
      </c>
      <c r="J30" s="253">
        <f t="shared" si="14"/>
        <v>0</v>
      </c>
      <c r="K30" s="253">
        <f t="shared" si="14"/>
        <v>0</v>
      </c>
      <c r="L30" s="253">
        <f t="shared" si="14"/>
        <v>0</v>
      </c>
      <c r="M30" s="253">
        <f t="shared" si="14"/>
        <v>0</v>
      </c>
      <c r="N30" s="253">
        <f t="shared" si="14"/>
        <v>0</v>
      </c>
      <c r="O30" s="253">
        <f t="shared" si="14"/>
        <v>0</v>
      </c>
      <c r="P30" s="253">
        <f t="shared" si="14"/>
        <v>0</v>
      </c>
      <c r="Q30" s="253">
        <f t="shared" si="14"/>
        <v>0</v>
      </c>
      <c r="R30" s="253">
        <f t="shared" si="14"/>
        <v>0</v>
      </c>
      <c r="S30" s="253">
        <f t="shared" si="14"/>
        <v>0</v>
      </c>
      <c r="T30" s="253">
        <f t="shared" si="14"/>
        <v>0</v>
      </c>
      <c r="U30" s="253">
        <f t="shared" si="14"/>
        <v>0</v>
      </c>
      <c r="V30" s="253">
        <f t="shared" si="14"/>
        <v>0</v>
      </c>
      <c r="W30" s="253">
        <f t="shared" si="14"/>
        <v>0</v>
      </c>
      <c r="X30" s="253">
        <f t="shared" si="14"/>
        <v>0</v>
      </c>
      <c r="Y30" s="253">
        <f t="shared" si="14"/>
        <v>0</v>
      </c>
      <c r="Z30" s="253">
        <f t="shared" si="14"/>
        <v>0</v>
      </c>
      <c r="AA30" s="253">
        <f t="shared" si="14"/>
        <v>0</v>
      </c>
      <c r="AB30" s="253">
        <f t="shared" si="14"/>
        <v>0</v>
      </c>
      <c r="AC30" s="253">
        <f t="shared" si="14"/>
        <v>0</v>
      </c>
      <c r="AD30" s="249"/>
      <c r="AE30" s="141">
        <v>23</v>
      </c>
    </row>
    <row r="31" spans="1:31">
      <c r="A31" s="167" t="s">
        <v>82</v>
      </c>
      <c r="B31" s="16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245"/>
      <c r="AE31" s="141">
        <v>24</v>
      </c>
    </row>
    <row r="32" spans="1:31">
      <c r="A32" s="199" t="s">
        <v>40</v>
      </c>
      <c r="B32" s="200">
        <f t="shared" ref="B32:B40" si="15">HLOOKUP($B$7,$F$8:$AC$75,AE32,FALSE)</f>
        <v>41773</v>
      </c>
      <c r="E32" s="175" t="s">
        <v>24</v>
      </c>
      <c r="F32" s="237">
        <v>12989</v>
      </c>
      <c r="G32" s="237">
        <v>24376</v>
      </c>
      <c r="H32" s="237">
        <v>18840</v>
      </c>
      <c r="I32" s="237">
        <v>14163</v>
      </c>
      <c r="J32" s="237">
        <v>15329</v>
      </c>
      <c r="K32" s="237">
        <v>22538</v>
      </c>
      <c r="L32" s="237">
        <v>16813</v>
      </c>
      <c r="M32" s="237">
        <v>22467</v>
      </c>
      <c r="N32" s="237">
        <v>15878.53084548458</v>
      </c>
      <c r="O32" s="237">
        <v>14228.46915451542</v>
      </c>
      <c r="P32" s="237">
        <v>14718</v>
      </c>
      <c r="Q32" s="237">
        <v>19247</v>
      </c>
      <c r="R32" s="237">
        <v>19617</v>
      </c>
      <c r="S32" s="237">
        <v>18559</v>
      </c>
      <c r="T32" s="237">
        <v>62134</v>
      </c>
      <c r="U32" s="237">
        <v>21980</v>
      </c>
      <c r="V32" s="237">
        <v>27927</v>
      </c>
      <c r="W32" s="237">
        <v>76642</v>
      </c>
      <c r="X32" s="237">
        <v>38898</v>
      </c>
      <c r="Y32" s="237">
        <v>48965</v>
      </c>
      <c r="Z32" s="237">
        <v>41740</v>
      </c>
      <c r="AA32" s="237">
        <v>39250</v>
      </c>
      <c r="AB32" s="237">
        <v>41773</v>
      </c>
      <c r="AC32" s="237"/>
      <c r="AD32" s="202">
        <f t="shared" ref="AD32:AD40" si="16">SUM(F32:AC32)</f>
        <v>649072</v>
      </c>
      <c r="AE32" s="141">
        <v>25</v>
      </c>
    </row>
    <row r="33" spans="1:31">
      <c r="A33" s="199" t="s">
        <v>41</v>
      </c>
      <c r="B33" s="200">
        <f t="shared" si="15"/>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16"/>
        <v>0</v>
      </c>
      <c r="AE33" s="141">
        <v>26</v>
      </c>
    </row>
    <row r="34" spans="1:31">
      <c r="A34" s="199" t="s">
        <v>42</v>
      </c>
      <c r="B34" s="200">
        <f t="shared" si="15"/>
        <v>26284.049999999988</v>
      </c>
      <c r="E34" s="175" t="s">
        <v>24</v>
      </c>
      <c r="F34" s="237">
        <v>0</v>
      </c>
      <c r="G34" s="237">
        <v>0</v>
      </c>
      <c r="H34" s="237">
        <v>0</v>
      </c>
      <c r="I34" s="237">
        <v>45</v>
      </c>
      <c r="J34" s="237">
        <v>16279</v>
      </c>
      <c r="K34" s="237">
        <v>21074</v>
      </c>
      <c r="L34" s="237">
        <v>28011.550000000003</v>
      </c>
      <c r="M34" s="237">
        <v>17775.37999999999</v>
      </c>
      <c r="N34" s="237">
        <v>24707.320000000007</v>
      </c>
      <c r="O34" s="237">
        <v>10570.64</v>
      </c>
      <c r="P34" s="237">
        <v>37360.83</v>
      </c>
      <c r="Q34" s="237">
        <v>11318.889999999985</v>
      </c>
      <c r="R34" s="237">
        <v>25098.590000000026</v>
      </c>
      <c r="S34" s="237">
        <v>30962.419999999984</v>
      </c>
      <c r="T34" s="237">
        <v>1581</v>
      </c>
      <c r="U34" s="237">
        <v>14945.320000000007</v>
      </c>
      <c r="V34" s="237">
        <v>33655.229999999981</v>
      </c>
      <c r="W34" s="237">
        <v>38676.75</v>
      </c>
      <c r="X34" s="237">
        <v>64674.140000000014</v>
      </c>
      <c r="Y34" s="237">
        <v>15773.059999999998</v>
      </c>
      <c r="Z34" s="237">
        <v>39180.719999999972</v>
      </c>
      <c r="AA34" s="237">
        <v>52389.270000000019</v>
      </c>
      <c r="AB34" s="237">
        <v>26284.049999999988</v>
      </c>
      <c r="AC34" s="237"/>
      <c r="AD34" s="202">
        <f t="shared" si="16"/>
        <v>510363.16</v>
      </c>
      <c r="AE34" s="141">
        <v>27</v>
      </c>
    </row>
    <row r="35" spans="1:31">
      <c r="A35" s="199" t="s">
        <v>43</v>
      </c>
      <c r="B35" s="200">
        <f t="shared" si="15"/>
        <v>0</v>
      </c>
      <c r="E35" s="175" t="s">
        <v>24</v>
      </c>
      <c r="F35" s="237">
        <v>0</v>
      </c>
      <c r="G35" s="237">
        <v>0</v>
      </c>
      <c r="H35" s="237">
        <v>47443.53</v>
      </c>
      <c r="I35" s="237">
        <v>266.47000000000116</v>
      </c>
      <c r="J35" s="237">
        <v>28151</v>
      </c>
      <c r="K35" s="237">
        <v>79889</v>
      </c>
      <c r="L35" s="237">
        <v>-0.36999999999534339</v>
      </c>
      <c r="M35" s="237">
        <v>12000</v>
      </c>
      <c r="N35" s="237">
        <v>0</v>
      </c>
      <c r="O35" s="237">
        <v>26986.859999999986</v>
      </c>
      <c r="P35" s="237">
        <v>208013.21000000002</v>
      </c>
      <c r="Q35" s="237">
        <v>0</v>
      </c>
      <c r="R35" s="237">
        <v>0</v>
      </c>
      <c r="S35" s="237">
        <v>0</v>
      </c>
      <c r="T35" s="237">
        <v>56007.31</v>
      </c>
      <c r="U35" s="237">
        <v>56270.799999999988</v>
      </c>
      <c r="V35" s="237">
        <v>14158.000000000058</v>
      </c>
      <c r="W35" s="237">
        <v>166939.46999999986</v>
      </c>
      <c r="X35" s="237">
        <v>6000</v>
      </c>
      <c r="Y35" s="237">
        <v>65214</v>
      </c>
      <c r="Z35" s="237">
        <v>0</v>
      </c>
      <c r="AA35" s="237">
        <v>78176.87</v>
      </c>
      <c r="AB35" s="237">
        <v>0</v>
      </c>
      <c r="AC35" s="237"/>
      <c r="AD35" s="202">
        <f t="shared" si="16"/>
        <v>845516.14999999991</v>
      </c>
      <c r="AE35" s="141">
        <v>28</v>
      </c>
    </row>
    <row r="36" spans="1:31">
      <c r="A36" s="199" t="s">
        <v>44</v>
      </c>
      <c r="B36" s="200">
        <f t="shared" si="15"/>
        <v>1417971.0800000019</v>
      </c>
      <c r="E36" s="175" t="s">
        <v>24</v>
      </c>
      <c r="F36" s="237">
        <v>0</v>
      </c>
      <c r="G36" s="237">
        <v>628</v>
      </c>
      <c r="H36" s="237">
        <v>41253.32</v>
      </c>
      <c r="I36" s="237">
        <v>85200.68</v>
      </c>
      <c r="J36" s="237">
        <v>282594</v>
      </c>
      <c r="K36" s="237">
        <v>366356</v>
      </c>
      <c r="L36" s="237">
        <v>464050.02</v>
      </c>
      <c r="M36" s="237">
        <v>770164.32000000007</v>
      </c>
      <c r="N36" s="237">
        <v>681218.05</v>
      </c>
      <c r="O36" s="237">
        <v>876285.89999999991</v>
      </c>
      <c r="P36" s="237">
        <v>1170848.1399999997</v>
      </c>
      <c r="Q36" s="237">
        <v>1141234.6900000004</v>
      </c>
      <c r="R36" s="237">
        <v>1099928.4299999997</v>
      </c>
      <c r="S36" s="237">
        <v>1303972.2700000005</v>
      </c>
      <c r="T36" s="237">
        <v>860077.24000000022</v>
      </c>
      <c r="U36" s="237">
        <v>1266817.9000000004</v>
      </c>
      <c r="V36" s="237">
        <v>705130.64999999851</v>
      </c>
      <c r="W36" s="237">
        <v>1156203.7400000002</v>
      </c>
      <c r="X36" s="237">
        <v>1408814.5999999996</v>
      </c>
      <c r="Y36" s="237">
        <v>1237472.0200000014</v>
      </c>
      <c r="Z36" s="237">
        <v>1255243.7799999993</v>
      </c>
      <c r="AA36" s="237">
        <v>1062683.2199999988</v>
      </c>
      <c r="AB36" s="237">
        <v>1417971.0800000019</v>
      </c>
      <c r="AC36" s="237"/>
      <c r="AD36" s="202">
        <f t="shared" si="16"/>
        <v>18654148.050000001</v>
      </c>
      <c r="AE36" s="141">
        <v>29</v>
      </c>
    </row>
    <row r="37" spans="1:31">
      <c r="A37" s="199" t="s">
        <v>45</v>
      </c>
      <c r="B37" s="200">
        <f t="shared" si="15"/>
        <v>2747.6300000001211</v>
      </c>
      <c r="E37" s="175" t="s">
        <v>24</v>
      </c>
      <c r="F37" s="237">
        <v>0</v>
      </c>
      <c r="G37" s="237">
        <v>0</v>
      </c>
      <c r="H37" s="237">
        <v>76665.289999999994</v>
      </c>
      <c r="I37" s="237">
        <v>-0.28999999999359716</v>
      </c>
      <c r="J37" s="237">
        <v>35172</v>
      </c>
      <c r="K37" s="237">
        <v>162696</v>
      </c>
      <c r="L37" s="237">
        <v>103804.31</v>
      </c>
      <c r="M37" s="237">
        <v>44777.129999999946</v>
      </c>
      <c r="N37" s="237">
        <v>0</v>
      </c>
      <c r="O37" s="237">
        <v>140774.27000000002</v>
      </c>
      <c r="P37" s="237">
        <v>238464.05000000005</v>
      </c>
      <c r="Q37" s="237">
        <v>0</v>
      </c>
      <c r="R37" s="237">
        <v>0</v>
      </c>
      <c r="S37" s="237">
        <v>0</v>
      </c>
      <c r="T37" s="237">
        <v>74533.419999999925</v>
      </c>
      <c r="U37" s="237">
        <v>145894.83000000007</v>
      </c>
      <c r="V37" s="237">
        <v>0</v>
      </c>
      <c r="W37" s="237">
        <v>245603.6399999999</v>
      </c>
      <c r="X37" s="237">
        <v>30999.370000000112</v>
      </c>
      <c r="Y37" s="237">
        <v>112496.77000000002</v>
      </c>
      <c r="Z37" s="237">
        <v>0</v>
      </c>
      <c r="AA37" s="237">
        <v>187345.2799999998</v>
      </c>
      <c r="AB37" s="237">
        <v>2747.6300000001211</v>
      </c>
      <c r="AC37" s="237"/>
      <c r="AD37" s="202">
        <f t="shared" si="16"/>
        <v>1601973.7</v>
      </c>
      <c r="AE37" s="141">
        <v>30</v>
      </c>
    </row>
    <row r="38" spans="1:31">
      <c r="A38" s="199" t="s">
        <v>46</v>
      </c>
      <c r="B38" s="200">
        <f t="shared" si="15"/>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16"/>
        <v>1951</v>
      </c>
      <c r="AE38" s="141">
        <v>31</v>
      </c>
    </row>
    <row r="39" spans="1:31">
      <c r="A39" s="199" t="s">
        <v>83</v>
      </c>
      <c r="B39" s="200">
        <f t="shared" si="15"/>
        <v>33394</v>
      </c>
      <c r="E39" s="175" t="s">
        <v>24</v>
      </c>
      <c r="F39" s="237">
        <v>221</v>
      </c>
      <c r="G39" s="237">
        <v>425</v>
      </c>
      <c r="H39" s="237">
        <v>8617</v>
      </c>
      <c r="I39" s="237">
        <v>-476</v>
      </c>
      <c r="J39" s="237">
        <v>10307</v>
      </c>
      <c r="K39" s="237">
        <v>16204</v>
      </c>
      <c r="L39" s="237">
        <v>9116</v>
      </c>
      <c r="M39" s="237">
        <v>15133</v>
      </c>
      <c r="N39" s="237">
        <v>35694</v>
      </c>
      <c r="O39" s="237">
        <v>18876</v>
      </c>
      <c r="P39" s="237">
        <v>32867</v>
      </c>
      <c r="Q39" s="237">
        <v>56661</v>
      </c>
      <c r="R39" s="237">
        <v>23892</v>
      </c>
      <c r="S39" s="237">
        <v>29363</v>
      </c>
      <c r="T39" s="237">
        <v>44245</v>
      </c>
      <c r="U39" s="237">
        <v>28360</v>
      </c>
      <c r="V39" s="237">
        <v>15521</v>
      </c>
      <c r="W39" s="237">
        <v>67037</v>
      </c>
      <c r="X39" s="237">
        <v>32391</v>
      </c>
      <c r="Y39" s="237">
        <v>41046</v>
      </c>
      <c r="Z39" s="237">
        <v>47202</v>
      </c>
      <c r="AA39" s="237">
        <v>35137</v>
      </c>
      <c r="AB39" s="237">
        <v>33394</v>
      </c>
      <c r="AC39" s="237"/>
      <c r="AD39" s="202">
        <f t="shared" si="16"/>
        <v>601233</v>
      </c>
      <c r="AE39" s="141">
        <v>32</v>
      </c>
    </row>
    <row r="40" spans="1:31">
      <c r="A40" s="213" t="s">
        <v>47</v>
      </c>
      <c r="B40" s="254">
        <f t="shared" si="15"/>
        <v>1522226.7600000021</v>
      </c>
      <c r="C40" s="187"/>
      <c r="D40" s="187"/>
      <c r="E40" s="214"/>
      <c r="F40" s="309">
        <v>13210</v>
      </c>
      <c r="G40" s="309">
        <v>25429</v>
      </c>
      <c r="H40" s="309">
        <v>192819.14</v>
      </c>
      <c r="I40" s="309">
        <v>99198.86</v>
      </c>
      <c r="J40" s="309">
        <v>387876</v>
      </c>
      <c r="K40" s="309">
        <v>669050</v>
      </c>
      <c r="L40" s="309">
        <v>622880.51</v>
      </c>
      <c r="M40" s="309">
        <v>882775.83000000007</v>
      </c>
      <c r="N40" s="309">
        <v>756403.90084548458</v>
      </c>
      <c r="O40" s="309">
        <v>1087855.1391545152</v>
      </c>
      <c r="P40" s="309">
        <v>1702409.3099999998</v>
      </c>
      <c r="Q40" s="309">
        <v>1228698.5000000002</v>
      </c>
      <c r="R40" s="309">
        <f t="shared" ref="R40:AC40" si="17">SUM(R32:R39)</f>
        <v>1168588.0199999998</v>
      </c>
      <c r="S40" s="309">
        <f t="shared" si="17"/>
        <v>1382902.6900000004</v>
      </c>
      <c r="T40" s="309">
        <f t="shared" si="17"/>
        <v>1098672.9700000002</v>
      </c>
      <c r="U40" s="309">
        <f t="shared" si="17"/>
        <v>1534314.8500000006</v>
      </c>
      <c r="V40" s="309">
        <f t="shared" si="17"/>
        <v>796449.87999999849</v>
      </c>
      <c r="W40" s="309">
        <f t="shared" si="17"/>
        <v>1751177.5999999999</v>
      </c>
      <c r="X40" s="309">
        <f t="shared" si="17"/>
        <v>1581824.1099999999</v>
      </c>
      <c r="Y40" s="215">
        <f t="shared" si="17"/>
        <v>1521033.8500000015</v>
      </c>
      <c r="Z40" s="215">
        <f t="shared" si="17"/>
        <v>1383424.4999999993</v>
      </c>
      <c r="AA40" s="215">
        <f t="shared" si="17"/>
        <v>1455035.6399999987</v>
      </c>
      <c r="AB40" s="215">
        <f t="shared" si="17"/>
        <v>1522226.7600000021</v>
      </c>
      <c r="AC40" s="215">
        <f t="shared" si="17"/>
        <v>0</v>
      </c>
      <c r="AD40" s="205">
        <f t="shared" si="16"/>
        <v>22864257.059999999</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8"/>
        <v>13417899.24</v>
      </c>
      <c r="E46" s="175" t="s">
        <v>111</v>
      </c>
      <c r="F46" s="237">
        <v>554939.16</v>
      </c>
      <c r="G46" s="237">
        <v>554939.16</v>
      </c>
      <c r="H46" s="237">
        <v>43551.91</v>
      </c>
      <c r="I46" s="237">
        <v>43551.91</v>
      </c>
      <c r="J46" s="237">
        <v>43551.91</v>
      </c>
      <c r="K46" s="237">
        <v>43551.91</v>
      </c>
      <c r="L46" s="237">
        <v>21051.91</v>
      </c>
      <c r="M46" s="237">
        <v>21051.91</v>
      </c>
      <c r="N46" s="237">
        <v>21051.91</v>
      </c>
      <c r="O46" s="237">
        <v>9723048</v>
      </c>
      <c r="P46" s="237">
        <v>11079871.210000001</v>
      </c>
      <c r="Q46" s="237">
        <v>9900424.120000001</v>
      </c>
      <c r="R46" s="237">
        <v>10309927.640000001</v>
      </c>
      <c r="S46" s="237">
        <v>10610297.970000001</v>
      </c>
      <c r="T46" s="237">
        <v>10666296.92</v>
      </c>
      <c r="U46" s="237">
        <v>11244424.15</v>
      </c>
      <c r="V46" s="237">
        <v>11174415.08</v>
      </c>
      <c r="W46" s="237">
        <v>11174415.08</v>
      </c>
      <c r="X46" s="237">
        <v>11954904.74</v>
      </c>
      <c r="Y46" s="237">
        <v>12094892.459999999</v>
      </c>
      <c r="Z46" s="237">
        <v>12094892.459999999</v>
      </c>
      <c r="AA46" s="237">
        <v>12353889.379999999</v>
      </c>
      <c r="AB46" s="237">
        <v>13417899.24</v>
      </c>
      <c r="AC46" s="237"/>
      <c r="AD46" s="245"/>
      <c r="AE46" s="141">
        <v>39</v>
      </c>
    </row>
    <row r="47" spans="1:31">
      <c r="A47" s="199" t="s">
        <v>93</v>
      </c>
      <c r="B47" s="200">
        <f t="shared" si="1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66</v>
      </c>
      <c r="B50" s="168"/>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245"/>
      <c r="AE50" s="141">
        <v>43</v>
      </c>
    </row>
    <row r="51" spans="1:31">
      <c r="A51" s="136" t="s">
        <v>59</v>
      </c>
      <c r="B51" s="210">
        <f>HLOOKUP($B$7,$F$8:$AC$75,AE51,FALSE)</f>
        <v>23736415</v>
      </c>
      <c r="F51" s="208">
        <f>$F$4</f>
        <v>16607444</v>
      </c>
      <c r="G51" s="208">
        <f t="shared" ref="G51:Q51" si="19">$F$4</f>
        <v>16607444</v>
      </c>
      <c r="H51" s="208">
        <f t="shared" si="19"/>
        <v>16607444</v>
      </c>
      <c r="I51" s="208">
        <f t="shared" si="19"/>
        <v>16607444</v>
      </c>
      <c r="J51" s="208">
        <f t="shared" si="19"/>
        <v>16607444</v>
      </c>
      <c r="K51" s="208">
        <f t="shared" si="19"/>
        <v>16607444</v>
      </c>
      <c r="L51" s="208">
        <f t="shared" si="19"/>
        <v>16607444</v>
      </c>
      <c r="M51" s="208">
        <f t="shared" si="19"/>
        <v>16607444</v>
      </c>
      <c r="N51" s="208">
        <f t="shared" si="19"/>
        <v>16607444</v>
      </c>
      <c r="O51" s="208">
        <f t="shared" si="19"/>
        <v>16607444</v>
      </c>
      <c r="P51" s="208">
        <f t="shared" si="19"/>
        <v>16607444</v>
      </c>
      <c r="Q51" s="208">
        <f t="shared" si="19"/>
        <v>16607444</v>
      </c>
      <c r="R51" s="208">
        <f>$G$4</f>
        <v>23736415</v>
      </c>
      <c r="S51" s="208">
        <f t="shared" ref="S51:AC51" si="20">$G$4</f>
        <v>23736415</v>
      </c>
      <c r="T51" s="208">
        <f t="shared" si="20"/>
        <v>23736415</v>
      </c>
      <c r="U51" s="208">
        <f>$G$4</f>
        <v>23736415</v>
      </c>
      <c r="V51" s="208">
        <f t="shared" si="20"/>
        <v>23736415</v>
      </c>
      <c r="W51" s="208">
        <f t="shared" si="20"/>
        <v>23736415</v>
      </c>
      <c r="X51" s="208">
        <f t="shared" si="20"/>
        <v>23736415</v>
      </c>
      <c r="Y51" s="208">
        <f t="shared" si="20"/>
        <v>23736415</v>
      </c>
      <c r="Z51" s="208">
        <f t="shared" si="20"/>
        <v>23736415</v>
      </c>
      <c r="AA51" s="208">
        <f t="shared" si="20"/>
        <v>23736415</v>
      </c>
      <c r="AB51" s="208">
        <f t="shared" si="20"/>
        <v>23736415</v>
      </c>
      <c r="AC51" s="208">
        <f t="shared" si="20"/>
        <v>23736415</v>
      </c>
      <c r="AD51" s="209"/>
      <c r="AE51" s="141">
        <v>44</v>
      </c>
    </row>
    <row r="52" spans="1:31">
      <c r="A52" s="136" t="s">
        <v>60</v>
      </c>
      <c r="B52" s="210">
        <f>HLOOKUP($B$7,$F$8:$AC$75,AE52,FALSE)</f>
        <v>21758380.416666664</v>
      </c>
      <c r="F52" s="210">
        <f t="shared" ref="F52:AC52" si="21">F51*(F9/12)</f>
        <v>1383953.6666666665</v>
      </c>
      <c r="G52" s="210">
        <f t="shared" si="21"/>
        <v>2767907.333333333</v>
      </c>
      <c r="H52" s="210">
        <f t="shared" si="21"/>
        <v>4151861</v>
      </c>
      <c r="I52" s="210">
        <f t="shared" si="21"/>
        <v>5535814.666666666</v>
      </c>
      <c r="J52" s="210">
        <f t="shared" si="21"/>
        <v>6919768.333333334</v>
      </c>
      <c r="K52" s="210">
        <f t="shared" si="21"/>
        <v>8303722</v>
      </c>
      <c r="L52" s="210">
        <f t="shared" si="21"/>
        <v>9687675.6666666679</v>
      </c>
      <c r="M52" s="210">
        <f t="shared" si="21"/>
        <v>11071629.333333332</v>
      </c>
      <c r="N52" s="210">
        <f t="shared" si="21"/>
        <v>12455583</v>
      </c>
      <c r="O52" s="210">
        <f t="shared" si="21"/>
        <v>13839536.666666668</v>
      </c>
      <c r="P52" s="210">
        <f t="shared" si="21"/>
        <v>15223490.333333332</v>
      </c>
      <c r="Q52" s="210">
        <f t="shared" si="21"/>
        <v>16607444</v>
      </c>
      <c r="R52" s="210">
        <f t="shared" si="21"/>
        <v>1978034.5833333333</v>
      </c>
      <c r="S52" s="210">
        <f t="shared" si="21"/>
        <v>3956069.1666666665</v>
      </c>
      <c r="T52" s="210">
        <f t="shared" si="21"/>
        <v>5934103.75</v>
      </c>
      <c r="U52" s="210">
        <f t="shared" si="21"/>
        <v>7912138.333333333</v>
      </c>
      <c r="V52" s="210">
        <f t="shared" si="21"/>
        <v>9890172.9166666679</v>
      </c>
      <c r="W52" s="210">
        <f t="shared" si="21"/>
        <v>11868207.5</v>
      </c>
      <c r="X52" s="210">
        <f t="shared" si="21"/>
        <v>13846242.083333334</v>
      </c>
      <c r="Y52" s="210">
        <f t="shared" si="21"/>
        <v>15824276.666666666</v>
      </c>
      <c r="Z52" s="210">
        <f t="shared" si="21"/>
        <v>17802311.25</v>
      </c>
      <c r="AA52" s="210">
        <f t="shared" si="21"/>
        <v>19780345.833333336</v>
      </c>
      <c r="AB52" s="210">
        <f t="shared" si="21"/>
        <v>21758380.416666664</v>
      </c>
      <c r="AC52" s="210">
        <f t="shared" si="21"/>
        <v>23736415</v>
      </c>
      <c r="AD52" s="245"/>
      <c r="AE52" s="141">
        <v>45</v>
      </c>
    </row>
    <row r="53" spans="1:31">
      <c r="A53" s="182" t="s">
        <v>55</v>
      </c>
      <c r="B53" s="200">
        <f>HLOOKUP($B$7,$F$8:$AC$75,AE53,FALSE)</f>
        <v>15195650.870000001</v>
      </c>
      <c r="F53" s="211">
        <f>F40</f>
        <v>13210</v>
      </c>
      <c r="G53" s="211">
        <f>F53+G40</f>
        <v>38639</v>
      </c>
      <c r="H53" s="211">
        <f t="shared" ref="H53:Q53" si="22">G53+H40</f>
        <v>231458.14</v>
      </c>
      <c r="I53" s="211">
        <f t="shared" si="22"/>
        <v>330657</v>
      </c>
      <c r="J53" s="211">
        <f t="shared" si="22"/>
        <v>718533</v>
      </c>
      <c r="K53" s="211">
        <f t="shared" si="22"/>
        <v>1387583</v>
      </c>
      <c r="L53" s="211">
        <f t="shared" si="22"/>
        <v>2010463.51</v>
      </c>
      <c r="M53" s="211">
        <f t="shared" si="22"/>
        <v>2893239.34</v>
      </c>
      <c r="N53" s="211">
        <f t="shared" si="22"/>
        <v>3649643.2408454847</v>
      </c>
      <c r="O53" s="211">
        <f t="shared" si="22"/>
        <v>4737498.38</v>
      </c>
      <c r="P53" s="211">
        <f t="shared" si="22"/>
        <v>6439907.6899999995</v>
      </c>
      <c r="Q53" s="211">
        <f t="shared" si="22"/>
        <v>7668606.1899999995</v>
      </c>
      <c r="R53" s="211">
        <f>R40</f>
        <v>1168588.0199999998</v>
      </c>
      <c r="S53" s="211">
        <f t="shared" ref="S53:AC53" si="23">R53+S40</f>
        <v>2551490.71</v>
      </c>
      <c r="T53" s="211">
        <f t="shared" si="23"/>
        <v>3650163.68</v>
      </c>
      <c r="U53" s="211">
        <f t="shared" si="23"/>
        <v>5184478.5300000012</v>
      </c>
      <c r="V53" s="211">
        <f t="shared" si="23"/>
        <v>5980928.4100000001</v>
      </c>
      <c r="W53" s="211">
        <f t="shared" si="23"/>
        <v>7732106.0099999998</v>
      </c>
      <c r="X53" s="211">
        <f t="shared" si="23"/>
        <v>9313930.1199999992</v>
      </c>
      <c r="Y53" s="211">
        <f t="shared" si="23"/>
        <v>10834963.970000001</v>
      </c>
      <c r="Z53" s="211">
        <f t="shared" si="23"/>
        <v>12218388.470000001</v>
      </c>
      <c r="AA53" s="211">
        <f t="shared" si="23"/>
        <v>13673424.109999999</v>
      </c>
      <c r="AB53" s="211">
        <f t="shared" si="23"/>
        <v>15195650.870000001</v>
      </c>
      <c r="AC53" s="211">
        <f t="shared" si="23"/>
        <v>15195650.870000001</v>
      </c>
      <c r="AD53" s="255"/>
      <c r="AE53" s="141">
        <v>46</v>
      </c>
    </row>
    <row r="54" spans="1:31">
      <c r="A54" s="182" t="s">
        <v>85</v>
      </c>
      <c r="B54" s="200">
        <f>HLOOKUP($B$7,$F$8:$AC$75,AE54,FALSE)</f>
        <v>13417899.24</v>
      </c>
      <c r="E54" s="139"/>
      <c r="F54" s="211">
        <f>SUM(F42:F49)</f>
        <v>554939.16</v>
      </c>
      <c r="G54" s="211">
        <f t="shared" ref="G54:AC54" si="24">SUM(G42:G49)</f>
        <v>554939.16</v>
      </c>
      <c r="H54" s="211">
        <f t="shared" si="24"/>
        <v>43551.91</v>
      </c>
      <c r="I54" s="211">
        <f t="shared" si="24"/>
        <v>43551.91</v>
      </c>
      <c r="J54" s="211">
        <f t="shared" si="24"/>
        <v>43551.91</v>
      </c>
      <c r="K54" s="211">
        <f t="shared" si="24"/>
        <v>43551.91</v>
      </c>
      <c r="L54" s="211">
        <f t="shared" si="24"/>
        <v>21051.91</v>
      </c>
      <c r="M54" s="211">
        <f t="shared" si="24"/>
        <v>21051.91</v>
      </c>
      <c r="N54" s="211">
        <f t="shared" si="24"/>
        <v>21051.91</v>
      </c>
      <c r="O54" s="211">
        <f t="shared" si="24"/>
        <v>9723048</v>
      </c>
      <c r="P54" s="211">
        <f t="shared" si="24"/>
        <v>11079871.210000001</v>
      </c>
      <c r="Q54" s="211">
        <f t="shared" si="24"/>
        <v>9900424.120000001</v>
      </c>
      <c r="R54" s="211">
        <f t="shared" si="24"/>
        <v>10309927.640000001</v>
      </c>
      <c r="S54" s="211">
        <f t="shared" si="24"/>
        <v>10610297.970000001</v>
      </c>
      <c r="T54" s="211">
        <f t="shared" si="24"/>
        <v>10666296.92</v>
      </c>
      <c r="U54" s="211">
        <f t="shared" si="24"/>
        <v>11244424.15</v>
      </c>
      <c r="V54" s="211">
        <f t="shared" si="24"/>
        <v>11174415.08</v>
      </c>
      <c r="W54" s="211">
        <f t="shared" si="24"/>
        <v>11174415.08</v>
      </c>
      <c r="X54" s="211">
        <f t="shared" si="24"/>
        <v>11954904.74</v>
      </c>
      <c r="Y54" s="211">
        <f t="shared" si="24"/>
        <v>12094892.459999999</v>
      </c>
      <c r="Z54" s="211">
        <f t="shared" si="24"/>
        <v>12094892.459999999</v>
      </c>
      <c r="AA54" s="211">
        <f t="shared" si="24"/>
        <v>12353889.379999999</v>
      </c>
      <c r="AB54" s="211">
        <f t="shared" si="24"/>
        <v>13417899.24</v>
      </c>
      <c r="AC54" s="211">
        <f t="shared" si="24"/>
        <v>0</v>
      </c>
      <c r="AD54" s="255"/>
      <c r="AE54" s="141">
        <v>47</v>
      </c>
    </row>
    <row r="55" spans="1:31">
      <c r="A55" s="213" t="s">
        <v>56</v>
      </c>
      <c r="B55" s="254">
        <f>HLOOKUP($B$7,$F$8:$AC$75,AE55,FALSE)</f>
        <v>28613550.109999999</v>
      </c>
      <c r="C55" s="187"/>
      <c r="D55" s="187"/>
      <c r="E55" s="214"/>
      <c r="F55" s="215">
        <f>F53+F54</f>
        <v>568149.16</v>
      </c>
      <c r="G55" s="215">
        <f t="shared" ref="G55:AC55" si="25">G53+G54</f>
        <v>593578.16</v>
      </c>
      <c r="H55" s="215">
        <f t="shared" si="25"/>
        <v>275010.05000000005</v>
      </c>
      <c r="I55" s="215">
        <f t="shared" si="25"/>
        <v>374208.91000000003</v>
      </c>
      <c r="J55" s="215">
        <f t="shared" si="25"/>
        <v>762084.91</v>
      </c>
      <c r="K55" s="215">
        <f t="shared" si="25"/>
        <v>1431134.91</v>
      </c>
      <c r="L55" s="215">
        <f>L53+L54</f>
        <v>2031515.42</v>
      </c>
      <c r="M55" s="215">
        <f t="shared" si="25"/>
        <v>2914291.25</v>
      </c>
      <c r="N55" s="215">
        <f t="shared" si="25"/>
        <v>3670695.1508454848</v>
      </c>
      <c r="O55" s="215">
        <f t="shared" si="25"/>
        <v>14460546.379999999</v>
      </c>
      <c r="P55" s="215">
        <f t="shared" si="25"/>
        <v>17519778.899999999</v>
      </c>
      <c r="Q55" s="215">
        <f t="shared" si="25"/>
        <v>17569030.310000002</v>
      </c>
      <c r="R55" s="215">
        <f t="shared" si="25"/>
        <v>11478515.66</v>
      </c>
      <c r="S55" s="215">
        <f t="shared" si="25"/>
        <v>13161788.68</v>
      </c>
      <c r="T55" s="215">
        <f t="shared" si="25"/>
        <v>14316460.6</v>
      </c>
      <c r="U55" s="215">
        <f t="shared" si="25"/>
        <v>16428902.680000002</v>
      </c>
      <c r="V55" s="215">
        <f t="shared" si="25"/>
        <v>17155343.490000002</v>
      </c>
      <c r="W55" s="215">
        <f t="shared" si="25"/>
        <v>18906521.09</v>
      </c>
      <c r="X55" s="215">
        <f t="shared" si="25"/>
        <v>21268834.859999999</v>
      </c>
      <c r="Y55" s="215">
        <f t="shared" si="25"/>
        <v>22929856.43</v>
      </c>
      <c r="Z55" s="215">
        <f t="shared" si="25"/>
        <v>24313280.93</v>
      </c>
      <c r="AA55" s="215">
        <f t="shared" si="25"/>
        <v>26027313.489999998</v>
      </c>
      <c r="AB55" s="215">
        <f t="shared" si="25"/>
        <v>28613550.109999999</v>
      </c>
      <c r="AC55" s="215">
        <f t="shared" si="25"/>
        <v>15195650.870000001</v>
      </c>
      <c r="AD55" s="255"/>
      <c r="AE55" s="141">
        <v>48</v>
      </c>
    </row>
    <row r="56" spans="1:31">
      <c r="A56" s="182" t="s">
        <v>72</v>
      </c>
      <c r="B56" s="189">
        <f>IFERROR(HLOOKUP($B$7,$F$8:$AC$75,AE56,FALSE),"-  ")</f>
        <v>0.640183063449135</v>
      </c>
      <c r="F56" s="189">
        <f>IFERROR(F53/F51,"-  ")</f>
        <v>7.9542643648233889E-4</v>
      </c>
      <c r="G56" s="189">
        <f t="shared" ref="G56:AC56" si="26">IFERROR(G53/G51,"-  ")</f>
        <v>2.3266072732203704E-3</v>
      </c>
      <c r="H56" s="189">
        <f t="shared" si="26"/>
        <v>1.3937011619608653E-2</v>
      </c>
      <c r="I56" s="189">
        <f t="shared" si="26"/>
        <v>1.9910167994545095E-2</v>
      </c>
      <c r="J56" s="189">
        <f t="shared" si="26"/>
        <v>4.3265718674107827E-2</v>
      </c>
      <c r="K56" s="189">
        <f t="shared" si="26"/>
        <v>8.3551869872329543E-2</v>
      </c>
      <c r="L56" s="189">
        <f t="shared" si="26"/>
        <v>0.12105797315950606</v>
      </c>
      <c r="M56" s="189">
        <f t="shared" si="26"/>
        <v>0.17421340333888827</v>
      </c>
      <c r="N56" s="189">
        <f t="shared" si="26"/>
        <v>0.21975947899300366</v>
      </c>
      <c r="O56" s="189">
        <f t="shared" si="26"/>
        <v>0.28526354687693062</v>
      </c>
      <c r="P56" s="189">
        <f t="shared" si="26"/>
        <v>0.38777235617955413</v>
      </c>
      <c r="Q56" s="189">
        <f t="shared" si="26"/>
        <v>0.46175716082498908</v>
      </c>
      <c r="R56" s="189">
        <f t="shared" si="26"/>
        <v>4.9231866733034445E-2</v>
      </c>
      <c r="S56" s="189">
        <f t="shared" si="26"/>
        <v>0.10749267359877218</v>
      </c>
      <c r="T56" s="189">
        <f t="shared" si="26"/>
        <v>0.15377906394036336</v>
      </c>
      <c r="U56" s="189">
        <f t="shared" si="26"/>
        <v>0.21841876837761731</v>
      </c>
      <c r="V56" s="189">
        <f t="shared" si="26"/>
        <v>0.25197269301198183</v>
      </c>
      <c r="W56" s="189">
        <f t="shared" si="26"/>
        <v>0.32574868656450434</v>
      </c>
      <c r="X56" s="189">
        <f t="shared" si="26"/>
        <v>0.39238992577438503</v>
      </c>
      <c r="Y56" s="189">
        <f t="shared" si="26"/>
        <v>0.45647011016617295</v>
      </c>
      <c r="Z56" s="189">
        <f t="shared" si="26"/>
        <v>0.5147529005538537</v>
      </c>
      <c r="AA56" s="189">
        <f t="shared" si="26"/>
        <v>0.57605262252113465</v>
      </c>
      <c r="AB56" s="189">
        <f t="shared" si="26"/>
        <v>0.640183063449135</v>
      </c>
      <c r="AC56" s="189">
        <f t="shared" si="26"/>
        <v>0.640183063449135</v>
      </c>
      <c r="AD56" s="250"/>
      <c r="AE56" s="141">
        <v>49</v>
      </c>
    </row>
    <row r="57" spans="1:31">
      <c r="A57" s="182" t="s">
        <v>73</v>
      </c>
      <c r="B57" s="189">
        <f>IFERROR(HLOOKUP($B$7,$F$8:$AC$75,AE57,FALSE),"-  ")</f>
        <v>1.2054705864386008</v>
      </c>
      <c r="E57" s="256"/>
      <c r="F57" s="189">
        <f>IFERROR(F55/F51,"-  ")</f>
        <v>3.4210511864438624E-2</v>
      </c>
      <c r="G57" s="189">
        <f t="shared" ref="G57:AC57" si="27">IFERROR(G55/G51,"-  ")</f>
        <v>3.5741692701176657E-2</v>
      </c>
      <c r="H57" s="189">
        <f t="shared" si="27"/>
        <v>1.6559444668306576E-2</v>
      </c>
      <c r="I57" s="189">
        <f t="shared" si="27"/>
        <v>2.253260104324302E-2</v>
      </c>
      <c r="J57" s="189">
        <f t="shared" si="27"/>
        <v>4.5888151722805748E-2</v>
      </c>
      <c r="K57" s="189">
        <f t="shared" si="27"/>
        <v>8.6174302921027457E-2</v>
      </c>
      <c r="L57" s="189">
        <f t="shared" si="27"/>
        <v>0.12232559206582301</v>
      </c>
      <c r="M57" s="189">
        <f t="shared" si="27"/>
        <v>0.17548102224520523</v>
      </c>
      <c r="N57" s="189">
        <f t="shared" si="27"/>
        <v>0.22102709789932062</v>
      </c>
      <c r="O57" s="189">
        <f t="shared" si="27"/>
        <v>0.87072678854133112</v>
      </c>
      <c r="P57" s="189">
        <f t="shared" si="27"/>
        <v>1.0549352988936767</v>
      </c>
      <c r="Q57" s="189">
        <f t="shared" si="27"/>
        <v>1.0579009214181305</v>
      </c>
      <c r="R57" s="189">
        <f t="shared" si="27"/>
        <v>0.48358253173446791</v>
      </c>
      <c r="S57" s="189">
        <f t="shared" si="27"/>
        <v>0.55449774871226343</v>
      </c>
      <c r="T57" s="189">
        <f t="shared" si="27"/>
        <v>0.6031433390425639</v>
      </c>
      <c r="U57" s="189">
        <f t="shared" si="27"/>
        <v>0.69213917434456729</v>
      </c>
      <c r="V57" s="189">
        <f t="shared" si="27"/>
        <v>0.72274366158495296</v>
      </c>
      <c r="W57" s="189">
        <f t="shared" si="27"/>
        <v>0.79651965513747547</v>
      </c>
      <c r="X57" s="189">
        <f t="shared" si="27"/>
        <v>0.89604242510926779</v>
      </c>
      <c r="Y57" s="189">
        <f t="shared" si="27"/>
        <v>0.96602020271384703</v>
      </c>
      <c r="Z57" s="189">
        <f t="shared" si="27"/>
        <v>1.0243029931015277</v>
      </c>
      <c r="AA57" s="189">
        <f t="shared" si="27"/>
        <v>1.0965140898488672</v>
      </c>
      <c r="AB57" s="189">
        <f t="shared" si="27"/>
        <v>1.2054705864386008</v>
      </c>
      <c r="AC57" s="189">
        <f t="shared" si="27"/>
        <v>0.640183063449135</v>
      </c>
      <c r="AD57" s="250"/>
      <c r="AE57" s="141">
        <v>50</v>
      </c>
    </row>
    <row r="58" spans="1:31">
      <c r="A58" s="182" t="s">
        <v>74</v>
      </c>
      <c r="B58" s="189">
        <f>IFERROR(HLOOKUP($B$7,$F$8:$AC$75,AE58,FALSE),"-  ")</f>
        <v>0.69838152376269291</v>
      </c>
      <c r="F58" s="189">
        <f>IFERROR(F53/F52,"-  ")</f>
        <v>9.5451172377880675E-3</v>
      </c>
      <c r="G58" s="189">
        <f t="shared" ref="G58:AC58" si="28">IFERROR(G53/G52,"-  ")</f>
        <v>1.3959643639322224E-2</v>
      </c>
      <c r="H58" s="189">
        <f t="shared" si="28"/>
        <v>5.5748046478434614E-2</v>
      </c>
      <c r="I58" s="189">
        <f t="shared" si="28"/>
        <v>5.9730503983635296E-2</v>
      </c>
      <c r="J58" s="189">
        <f t="shared" si="28"/>
        <v>0.10383772481785877</v>
      </c>
      <c r="K58" s="189">
        <f t="shared" si="28"/>
        <v>0.16710373974465909</v>
      </c>
      <c r="L58" s="189">
        <f t="shared" si="28"/>
        <v>0.20752795398772464</v>
      </c>
      <c r="M58" s="189">
        <f t="shared" si="28"/>
        <v>0.26132010500833242</v>
      </c>
      <c r="N58" s="189">
        <f t="shared" si="28"/>
        <v>0.29301263865733823</v>
      </c>
      <c r="O58" s="189">
        <f t="shared" si="28"/>
        <v>0.34231625625231671</v>
      </c>
      <c r="P58" s="189">
        <f t="shared" si="28"/>
        <v>0.42302438855951363</v>
      </c>
      <c r="Q58" s="189">
        <f t="shared" si="28"/>
        <v>0.46175716082498908</v>
      </c>
      <c r="R58" s="189">
        <f t="shared" si="28"/>
        <v>0.59078240079641331</v>
      </c>
      <c r="S58" s="189">
        <f t="shared" si="28"/>
        <v>0.64495604159263309</v>
      </c>
      <c r="T58" s="189">
        <f t="shared" si="28"/>
        <v>0.61511625576145346</v>
      </c>
      <c r="U58" s="189">
        <f t="shared" si="28"/>
        <v>0.65525630513285194</v>
      </c>
      <c r="V58" s="189">
        <f t="shared" si="28"/>
        <v>0.60473446322875624</v>
      </c>
      <c r="W58" s="189">
        <f t="shared" si="28"/>
        <v>0.65149737312900868</v>
      </c>
      <c r="X58" s="189">
        <f t="shared" si="28"/>
        <v>0.67266844418465999</v>
      </c>
      <c r="Y58" s="189">
        <f t="shared" si="28"/>
        <v>0.68470516524925951</v>
      </c>
      <c r="Z58" s="189">
        <f t="shared" si="28"/>
        <v>0.6863372007384716</v>
      </c>
      <c r="AA58" s="189">
        <f t="shared" si="28"/>
        <v>0.69126314702536151</v>
      </c>
      <c r="AB58" s="189">
        <f t="shared" si="28"/>
        <v>0.69838152376269291</v>
      </c>
      <c r="AC58" s="189">
        <f t="shared" si="28"/>
        <v>0.640183063449135</v>
      </c>
      <c r="AD58" s="25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97855444</v>
      </c>
      <c r="F60" s="217">
        <f>SUM($F$4:$I$4)</f>
        <v>97855444</v>
      </c>
      <c r="G60" s="217">
        <f t="shared" ref="G60:AC60" si="29">SUM($F$4:$I$4)</f>
        <v>97855444</v>
      </c>
      <c r="H60" s="217">
        <f t="shared" si="29"/>
        <v>97855444</v>
      </c>
      <c r="I60" s="217">
        <f t="shared" si="29"/>
        <v>97855444</v>
      </c>
      <c r="J60" s="217">
        <f t="shared" si="29"/>
        <v>97855444</v>
      </c>
      <c r="K60" s="217">
        <f t="shared" si="29"/>
        <v>97855444</v>
      </c>
      <c r="L60" s="217">
        <f t="shared" si="29"/>
        <v>97855444</v>
      </c>
      <c r="M60" s="217">
        <f t="shared" si="29"/>
        <v>97855444</v>
      </c>
      <c r="N60" s="217">
        <f t="shared" si="29"/>
        <v>97855444</v>
      </c>
      <c r="O60" s="217">
        <f t="shared" si="29"/>
        <v>97855444</v>
      </c>
      <c r="P60" s="217">
        <f t="shared" si="29"/>
        <v>97855444</v>
      </c>
      <c r="Q60" s="217">
        <f t="shared" si="29"/>
        <v>97855444</v>
      </c>
      <c r="R60" s="217">
        <f t="shared" si="29"/>
        <v>97855444</v>
      </c>
      <c r="S60" s="217">
        <f t="shared" si="29"/>
        <v>97855444</v>
      </c>
      <c r="T60" s="217">
        <f t="shared" si="29"/>
        <v>97855444</v>
      </c>
      <c r="U60" s="217">
        <f t="shared" si="29"/>
        <v>97855444</v>
      </c>
      <c r="V60" s="217">
        <f t="shared" si="29"/>
        <v>97855444</v>
      </c>
      <c r="W60" s="217">
        <f t="shared" si="29"/>
        <v>97855444</v>
      </c>
      <c r="X60" s="217">
        <f t="shared" si="29"/>
        <v>97855444</v>
      </c>
      <c r="Y60" s="217">
        <f t="shared" si="29"/>
        <v>97855444</v>
      </c>
      <c r="Z60" s="217">
        <f t="shared" si="29"/>
        <v>97855444</v>
      </c>
      <c r="AA60" s="217">
        <f t="shared" si="29"/>
        <v>97855444</v>
      </c>
      <c r="AB60" s="217">
        <f t="shared" si="29"/>
        <v>97855444</v>
      </c>
      <c r="AC60" s="217">
        <f t="shared" si="29"/>
        <v>97855444</v>
      </c>
      <c r="AD60" s="250"/>
      <c r="AE60" s="141">
        <v>53</v>
      </c>
    </row>
    <row r="61" spans="1:31">
      <c r="A61" s="182" t="s">
        <v>58</v>
      </c>
      <c r="B61" s="200">
        <f>HLOOKUP($B$7,$F$8:$AC$75,AE61,FALSE)</f>
        <v>22864257.059999999</v>
      </c>
      <c r="F61" s="218">
        <f>F53</f>
        <v>13210</v>
      </c>
      <c r="G61" s="218">
        <f t="shared" ref="G61:Q61" si="30">G53</f>
        <v>38639</v>
      </c>
      <c r="H61" s="218">
        <f t="shared" si="30"/>
        <v>231458.14</v>
      </c>
      <c r="I61" s="218">
        <f t="shared" si="30"/>
        <v>330657</v>
      </c>
      <c r="J61" s="218">
        <f t="shared" si="30"/>
        <v>718533</v>
      </c>
      <c r="K61" s="218">
        <f t="shared" si="30"/>
        <v>1387583</v>
      </c>
      <c r="L61" s="218">
        <f t="shared" si="30"/>
        <v>2010463.51</v>
      </c>
      <c r="M61" s="218">
        <f t="shared" si="30"/>
        <v>2893239.34</v>
      </c>
      <c r="N61" s="218">
        <f t="shared" si="30"/>
        <v>3649643.2408454847</v>
      </c>
      <c r="O61" s="218">
        <f t="shared" si="30"/>
        <v>4737498.38</v>
      </c>
      <c r="P61" s="218">
        <f t="shared" si="30"/>
        <v>6439907.6899999995</v>
      </c>
      <c r="Q61" s="218">
        <f t="shared" si="30"/>
        <v>7668606.1899999995</v>
      </c>
      <c r="R61" s="218">
        <f>R53+Q61</f>
        <v>8837194.209999999</v>
      </c>
      <c r="S61" s="218">
        <f>S40+R61</f>
        <v>10220096.899999999</v>
      </c>
      <c r="T61" s="218">
        <f t="shared" ref="T61:AC61" si="31">T40+S61</f>
        <v>11318769.869999999</v>
      </c>
      <c r="U61" s="218">
        <f t="shared" si="31"/>
        <v>12853084.719999999</v>
      </c>
      <c r="V61" s="218">
        <f t="shared" si="31"/>
        <v>13649534.599999998</v>
      </c>
      <c r="W61" s="218">
        <f t="shared" si="31"/>
        <v>15400712.199999997</v>
      </c>
      <c r="X61" s="218">
        <f t="shared" si="31"/>
        <v>16982536.309999999</v>
      </c>
      <c r="Y61" s="218">
        <f t="shared" si="31"/>
        <v>18503570.16</v>
      </c>
      <c r="Z61" s="218">
        <f t="shared" si="31"/>
        <v>19886994.66</v>
      </c>
      <c r="AA61" s="218">
        <f t="shared" si="31"/>
        <v>21342030.299999997</v>
      </c>
      <c r="AB61" s="218">
        <f t="shared" si="31"/>
        <v>22864257.059999999</v>
      </c>
      <c r="AC61" s="218">
        <f t="shared" si="31"/>
        <v>22864257.059999999</v>
      </c>
      <c r="AD61" s="250"/>
      <c r="AE61" s="141">
        <v>54</v>
      </c>
    </row>
    <row r="62" spans="1:31">
      <c r="A62" s="213" t="s">
        <v>57</v>
      </c>
      <c r="B62" s="254">
        <f>HLOOKUP($B$7,$F$8:$AC$75,AE62,FALSE)</f>
        <v>36282156.299999997</v>
      </c>
      <c r="F62" s="203">
        <f>F61+F54</f>
        <v>568149.16</v>
      </c>
      <c r="G62" s="203">
        <f>G61+G54</f>
        <v>593578.16</v>
      </c>
      <c r="H62" s="203">
        <f t="shared" ref="H62:AC62" si="32">H61+H54</f>
        <v>275010.05000000005</v>
      </c>
      <c r="I62" s="203">
        <f t="shared" si="32"/>
        <v>374208.91000000003</v>
      </c>
      <c r="J62" s="203">
        <f t="shared" si="32"/>
        <v>762084.91</v>
      </c>
      <c r="K62" s="203">
        <f t="shared" si="32"/>
        <v>1431134.91</v>
      </c>
      <c r="L62" s="203">
        <f t="shared" si="32"/>
        <v>2031515.42</v>
      </c>
      <c r="M62" s="203">
        <f t="shared" si="32"/>
        <v>2914291.25</v>
      </c>
      <c r="N62" s="203">
        <f t="shared" si="32"/>
        <v>3670695.1508454848</v>
      </c>
      <c r="O62" s="203">
        <f t="shared" si="32"/>
        <v>14460546.379999999</v>
      </c>
      <c r="P62" s="203">
        <f t="shared" si="32"/>
        <v>17519778.899999999</v>
      </c>
      <c r="Q62" s="203">
        <f t="shared" si="32"/>
        <v>17569030.310000002</v>
      </c>
      <c r="R62" s="203">
        <f t="shared" si="32"/>
        <v>19147121.850000001</v>
      </c>
      <c r="S62" s="203">
        <f t="shared" si="32"/>
        <v>20830394.869999997</v>
      </c>
      <c r="T62" s="203">
        <f t="shared" si="32"/>
        <v>21985066.789999999</v>
      </c>
      <c r="U62" s="203">
        <f t="shared" si="32"/>
        <v>24097508.869999997</v>
      </c>
      <c r="V62" s="203">
        <f t="shared" si="32"/>
        <v>24823949.68</v>
      </c>
      <c r="W62" s="203">
        <f t="shared" si="32"/>
        <v>26575127.279999997</v>
      </c>
      <c r="X62" s="203">
        <f t="shared" si="32"/>
        <v>28937441.049999997</v>
      </c>
      <c r="Y62" s="203">
        <f t="shared" si="32"/>
        <v>30598462.619999997</v>
      </c>
      <c r="Z62" s="203">
        <f t="shared" si="32"/>
        <v>31981887.119999997</v>
      </c>
      <c r="AA62" s="203">
        <f t="shared" si="32"/>
        <v>33695919.679999992</v>
      </c>
      <c r="AB62" s="203">
        <f t="shared" si="32"/>
        <v>36282156.299999997</v>
      </c>
      <c r="AC62" s="203">
        <f t="shared" si="32"/>
        <v>22864257.059999999</v>
      </c>
      <c r="AD62" s="250"/>
      <c r="AE62" s="141">
        <v>55</v>
      </c>
    </row>
    <row r="63" spans="1:31">
      <c r="A63" s="182" t="s">
        <v>53</v>
      </c>
      <c r="B63" s="189">
        <f>IFERROR(HLOOKUP($B$7,$F$8:$AC$75,AE63,FALSE),"-  ")</f>
        <v>0.23365339857841735</v>
      </c>
      <c r="F63" s="189">
        <f>IFERROR(F61/F60,"-  ")</f>
        <v>1.3499504432272567E-4</v>
      </c>
      <c r="G63" s="189">
        <f t="shared" ref="G63:AC63" si="33">IFERROR(G61/G60,"-  ")</f>
        <v>3.948579498550944E-4</v>
      </c>
      <c r="H63" s="189">
        <f t="shared" si="33"/>
        <v>2.3653067273395646E-3</v>
      </c>
      <c r="I63" s="189">
        <f t="shared" si="33"/>
        <v>3.3790353043618095E-3</v>
      </c>
      <c r="J63" s="189">
        <f t="shared" si="33"/>
        <v>7.3428004680046212E-3</v>
      </c>
      <c r="K63" s="189">
        <f t="shared" si="33"/>
        <v>1.4179926463774462E-2</v>
      </c>
      <c r="L63" s="189">
        <f t="shared" si="33"/>
        <v>2.0545239261292401E-2</v>
      </c>
      <c r="M63" s="189">
        <f t="shared" si="33"/>
        <v>2.9566462750912455E-2</v>
      </c>
      <c r="N63" s="189">
        <f t="shared" si="33"/>
        <v>3.7296271844063013E-2</v>
      </c>
      <c r="O63" s="189">
        <f t="shared" si="33"/>
        <v>4.8413232686369496E-2</v>
      </c>
      <c r="P63" s="189">
        <f t="shared" si="33"/>
        <v>6.5810418171522472E-2</v>
      </c>
      <c r="Q63" s="189">
        <f t="shared" si="33"/>
        <v>7.8366679221239841E-2</v>
      </c>
      <c r="R63" s="189">
        <f t="shared" si="33"/>
        <v>9.0308661927894371E-2</v>
      </c>
      <c r="S63" s="189">
        <f t="shared" si="33"/>
        <v>0.10444075957593119</v>
      </c>
      <c r="T63" s="189">
        <f t="shared" si="33"/>
        <v>0.11566826951395774</v>
      </c>
      <c r="U63" s="189">
        <f t="shared" si="33"/>
        <v>0.13134767157154792</v>
      </c>
      <c r="V63" s="189">
        <f t="shared" si="33"/>
        <v>0.13948671675333665</v>
      </c>
      <c r="W63" s="189">
        <f t="shared" si="33"/>
        <v>0.15738227297808793</v>
      </c>
      <c r="X63" s="189">
        <f t="shared" si="33"/>
        <v>0.17354717955191126</v>
      </c>
      <c r="Y63" s="189">
        <f t="shared" si="33"/>
        <v>0.18909086100513733</v>
      </c>
      <c r="Z63" s="189">
        <f t="shared" si="33"/>
        <v>0.20322829111071225</v>
      </c>
      <c r="AA63" s="189">
        <f t="shared" si="33"/>
        <v>0.21809752659238862</v>
      </c>
      <c r="AB63" s="189">
        <f t="shared" si="33"/>
        <v>0.23365339857841735</v>
      </c>
      <c r="AC63" s="189">
        <f t="shared" si="33"/>
        <v>0.23365339857841735</v>
      </c>
      <c r="AD63" s="250"/>
      <c r="AE63" s="141">
        <v>56</v>
      </c>
    </row>
    <row r="64" spans="1:31">
      <c r="A64" s="182" t="s">
        <v>54</v>
      </c>
      <c r="B64" s="189">
        <f>IFERROR(HLOOKUP($B$7,$F$8:$AC$75,AE64,FALSE),"-  ")</f>
        <v>0.3707729975656745</v>
      </c>
      <c r="F64" s="189">
        <f>IFERROR(F62/F60,"-  ")</f>
        <v>5.8060046204480974E-3</v>
      </c>
      <c r="G64" s="189">
        <f t="shared" ref="G64:AC64" si="34">IFERROR(G62/G60,"-  ")</f>
        <v>6.0658675259804657E-3</v>
      </c>
      <c r="H64" s="189">
        <f t="shared" si="34"/>
        <v>2.8103704685045429E-3</v>
      </c>
      <c r="I64" s="189">
        <f t="shared" si="34"/>
        <v>3.8240990455267877E-3</v>
      </c>
      <c r="J64" s="189">
        <f t="shared" si="34"/>
        <v>7.7878642091695994E-3</v>
      </c>
      <c r="K64" s="189">
        <f t="shared" si="34"/>
        <v>1.462499020493944E-2</v>
      </c>
      <c r="L64" s="189">
        <f t="shared" si="34"/>
        <v>2.07603720034217E-2</v>
      </c>
      <c r="M64" s="189">
        <f t="shared" si="34"/>
        <v>2.9781595493041758E-2</v>
      </c>
      <c r="N64" s="189">
        <f t="shared" si="34"/>
        <v>3.7511404586192308E-2</v>
      </c>
      <c r="O64" s="189">
        <f t="shared" si="34"/>
        <v>0.14777457225578577</v>
      </c>
      <c r="P64" s="189">
        <f t="shared" si="34"/>
        <v>0.17903734512716532</v>
      </c>
      <c r="Q64" s="189">
        <f t="shared" si="34"/>
        <v>0.17954065294517496</v>
      </c>
      <c r="R64" s="189">
        <f t="shared" si="34"/>
        <v>0.19566741580570624</v>
      </c>
      <c r="S64" s="189">
        <f t="shared" si="34"/>
        <v>0.2128690445674131</v>
      </c>
      <c r="T64" s="189">
        <f t="shared" si="34"/>
        <v>0.22466881648403741</v>
      </c>
      <c r="U64" s="189">
        <f t="shared" si="34"/>
        <v>0.24625619061112222</v>
      </c>
      <c r="V64" s="189">
        <f t="shared" si="34"/>
        <v>0.25367980221928171</v>
      </c>
      <c r="W64" s="189">
        <f t="shared" si="34"/>
        <v>0.27157535844403297</v>
      </c>
      <c r="X64" s="189">
        <f t="shared" si="34"/>
        <v>0.29571621022944822</v>
      </c>
      <c r="Y64" s="189">
        <f t="shared" si="34"/>
        <v>0.31269044796322215</v>
      </c>
      <c r="Z64" s="189">
        <f t="shared" si="34"/>
        <v>0.32682787806879704</v>
      </c>
      <c r="AA64" s="189">
        <f t="shared" si="34"/>
        <v>0.3443438433532629</v>
      </c>
      <c r="AB64" s="189">
        <f t="shared" si="34"/>
        <v>0.3707729975656745</v>
      </c>
      <c r="AC64" s="189">
        <f t="shared" si="34"/>
        <v>0.23365339857841735</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0.9</v>
      </c>
      <c r="E69" s="175" t="s">
        <v>31</v>
      </c>
      <c r="F69" s="257">
        <v>0.9</v>
      </c>
      <c r="G69" s="257">
        <v>0.9</v>
      </c>
      <c r="H69" s="257">
        <v>0.9</v>
      </c>
      <c r="I69" s="257">
        <v>0.9</v>
      </c>
      <c r="J69" s="257">
        <v>0.9</v>
      </c>
      <c r="K69" s="257">
        <v>0.9</v>
      </c>
      <c r="L69" s="257">
        <v>0.9</v>
      </c>
      <c r="M69" s="257">
        <v>0.9</v>
      </c>
      <c r="N69" s="257">
        <v>0.9</v>
      </c>
      <c r="O69" s="257">
        <v>0.9</v>
      </c>
      <c r="P69" s="257">
        <v>0.9</v>
      </c>
      <c r="Q69" s="257">
        <v>0.9</v>
      </c>
      <c r="R69" s="257">
        <v>0.9</v>
      </c>
      <c r="S69" s="257">
        <v>0.9</v>
      </c>
      <c r="T69" s="257">
        <v>0.9</v>
      </c>
      <c r="U69" s="257">
        <v>0.9</v>
      </c>
      <c r="V69" s="257">
        <v>0.9</v>
      </c>
      <c r="W69" s="257">
        <v>0.9</v>
      </c>
      <c r="X69" s="257">
        <v>0.9</v>
      </c>
      <c r="Y69" s="257">
        <v>0.9</v>
      </c>
      <c r="Z69" s="257">
        <v>0.9</v>
      </c>
      <c r="AA69" s="257">
        <v>0.9</v>
      </c>
      <c r="AB69" s="257">
        <v>0.9</v>
      </c>
      <c r="AC69" s="257">
        <v>0.9</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27830</v>
      </c>
      <c r="E71" s="175" t="s">
        <v>111</v>
      </c>
      <c r="F71" s="176">
        <v>600</v>
      </c>
      <c r="G71" s="176">
        <v>1058</v>
      </c>
      <c r="H71" s="176">
        <v>1596</v>
      </c>
      <c r="I71" s="176">
        <v>2709</v>
      </c>
      <c r="J71" s="176">
        <v>3909</v>
      </c>
      <c r="K71" s="176">
        <v>4677</v>
      </c>
      <c r="L71" s="176">
        <v>5447</v>
      </c>
      <c r="M71" s="176">
        <v>6372</v>
      </c>
      <c r="N71" s="176">
        <v>7053</v>
      </c>
      <c r="O71" s="176">
        <v>7868</v>
      </c>
      <c r="P71" s="176">
        <v>8594</v>
      </c>
      <c r="Q71" s="176">
        <v>9362</v>
      </c>
      <c r="R71" s="235">
        <v>9985</v>
      </c>
      <c r="S71" s="235">
        <v>10695</v>
      </c>
      <c r="T71" s="235">
        <f>S71+9015</f>
        <v>19710</v>
      </c>
      <c r="U71" s="235">
        <v>20545</v>
      </c>
      <c r="V71" s="235">
        <v>21495</v>
      </c>
      <c r="W71" s="235">
        <v>22245</v>
      </c>
      <c r="X71" s="235">
        <v>23020</v>
      </c>
      <c r="Y71" s="235">
        <v>23550</v>
      </c>
      <c r="Z71" s="235">
        <v>26046</v>
      </c>
      <c r="AA71" s="235">
        <v>27105</v>
      </c>
      <c r="AB71" s="235">
        <v>27830</v>
      </c>
      <c r="AC71" s="235"/>
      <c r="AD71" s="249"/>
      <c r="AE71" s="141">
        <v>64</v>
      </c>
    </row>
    <row r="72" spans="1:31">
      <c r="A72" s="173" t="s">
        <v>32</v>
      </c>
      <c r="B72" s="174">
        <f>HLOOKUP($B$7,$F$8:$AC$75,AE72,FALSE)</f>
        <v>9719</v>
      </c>
      <c r="E72" s="175" t="s">
        <v>111</v>
      </c>
      <c r="F72" s="176">
        <v>5</v>
      </c>
      <c r="G72" s="176">
        <v>512</v>
      </c>
      <c r="H72" s="176">
        <v>822</v>
      </c>
      <c r="I72" s="176">
        <v>1183</v>
      </c>
      <c r="J72" s="176">
        <v>1718</v>
      </c>
      <c r="K72" s="176">
        <v>1935</v>
      </c>
      <c r="L72" s="176">
        <v>2347</v>
      </c>
      <c r="M72" s="176">
        <v>3503</v>
      </c>
      <c r="N72" s="176">
        <v>3716</v>
      </c>
      <c r="O72" s="176">
        <v>4286</v>
      </c>
      <c r="P72" s="176">
        <v>4286</v>
      </c>
      <c r="Q72" s="176">
        <v>4813</v>
      </c>
      <c r="R72" s="235">
        <v>5196</v>
      </c>
      <c r="S72" s="235">
        <v>5618</v>
      </c>
      <c r="T72" s="235">
        <f>6218</f>
        <v>6218</v>
      </c>
      <c r="U72" s="235">
        <v>6608</v>
      </c>
      <c r="V72" s="235">
        <v>6880</v>
      </c>
      <c r="W72" s="235">
        <v>7477</v>
      </c>
      <c r="X72" s="235">
        <v>7873</v>
      </c>
      <c r="Y72" s="235">
        <v>8377</v>
      </c>
      <c r="Z72" s="235">
        <v>8761</v>
      </c>
      <c r="AA72" s="235">
        <v>9468</v>
      </c>
      <c r="AB72" s="235">
        <v>9719</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c r="A74" s="173" t="s">
        <v>104</v>
      </c>
      <c r="B74" s="174">
        <f>HLOOKUP($B$7,$F$8:$AC$75,AE75,FALSE)</f>
        <v>0</v>
      </c>
      <c r="C74" s="258"/>
      <c r="D74" s="259"/>
      <c r="E74" s="260" t="s">
        <v>28</v>
      </c>
      <c r="F74" s="223"/>
      <c r="G74" s="223"/>
      <c r="H74" s="224">
        <v>118391</v>
      </c>
      <c r="I74" s="223">
        <f>H74</f>
        <v>118391</v>
      </c>
      <c r="J74" s="223">
        <f>H74</f>
        <v>118391</v>
      </c>
      <c r="K74" s="224">
        <v>118054</v>
      </c>
      <c r="L74" s="223">
        <f>K74</f>
        <v>118054</v>
      </c>
      <c r="M74" s="223">
        <f>K74</f>
        <v>118054</v>
      </c>
      <c r="N74" s="224">
        <v>118054</v>
      </c>
      <c r="O74" s="223">
        <f>N74</f>
        <v>118054</v>
      </c>
      <c r="P74" s="223">
        <f>N74</f>
        <v>118054</v>
      </c>
      <c r="Q74" s="224">
        <v>54933</v>
      </c>
      <c r="R74" s="223">
        <f>Q74</f>
        <v>54933</v>
      </c>
      <c r="S74" s="223">
        <f>Q74</f>
        <v>54933</v>
      </c>
      <c r="T74" s="238">
        <v>180000</v>
      </c>
      <c r="U74" s="223">
        <f>T74</f>
        <v>180000</v>
      </c>
      <c r="V74" s="223">
        <f>T74</f>
        <v>180000</v>
      </c>
      <c r="W74" s="238"/>
      <c r="X74" s="223">
        <f>W74</f>
        <v>0</v>
      </c>
      <c r="Y74" s="223">
        <f>W74</f>
        <v>0</v>
      </c>
      <c r="Z74" s="238"/>
      <c r="AA74" s="223">
        <f>Z74</f>
        <v>0</v>
      </c>
      <c r="AB74" s="223">
        <f>Z74</f>
        <v>0</v>
      </c>
      <c r="AC74" s="238"/>
      <c r="AD74" s="245"/>
      <c r="AE74" s="141">
        <v>67</v>
      </c>
    </row>
    <row r="75" spans="1:31" s="141" customFormat="1" ht="15" customHeight="1">
      <c r="A75" s="173" t="s">
        <v>105</v>
      </c>
      <c r="B75" s="174">
        <f>HLOOKUP($B$7,$F$8:$AC$75,AE75,FALSE)</f>
        <v>0</v>
      </c>
      <c r="C75" s="222"/>
      <c r="D75" s="222"/>
      <c r="E75" s="260" t="s">
        <v>28</v>
      </c>
      <c r="F75" s="223"/>
      <c r="G75" s="223"/>
      <c r="H75" s="224">
        <v>49880</v>
      </c>
      <c r="I75" s="223">
        <f>H75</f>
        <v>49880</v>
      </c>
      <c r="J75" s="223">
        <f>H75</f>
        <v>49880</v>
      </c>
      <c r="K75" s="224">
        <v>34995</v>
      </c>
      <c r="L75" s="223">
        <f>K75</f>
        <v>34995</v>
      </c>
      <c r="M75" s="223">
        <f>K75</f>
        <v>34995</v>
      </c>
      <c r="N75" s="224">
        <v>97020</v>
      </c>
      <c r="O75" s="223">
        <f>N75</f>
        <v>97020</v>
      </c>
      <c r="P75" s="223">
        <f>N75</f>
        <v>97020</v>
      </c>
      <c r="Q75" s="224">
        <v>105768</v>
      </c>
      <c r="R75" s="223">
        <f>Q75</f>
        <v>105768</v>
      </c>
      <c r="S75" s="223">
        <f>Q75</f>
        <v>105768</v>
      </c>
      <c r="T75" s="238">
        <v>100000</v>
      </c>
      <c r="U75" s="223">
        <f>T75</f>
        <v>100000</v>
      </c>
      <c r="V75" s="223">
        <f>T75</f>
        <v>100000</v>
      </c>
      <c r="W75" s="238"/>
      <c r="X75" s="223">
        <f>W75</f>
        <v>0</v>
      </c>
      <c r="Y75" s="223">
        <f>W75</f>
        <v>0</v>
      </c>
      <c r="Z75" s="238"/>
      <c r="AA75" s="223">
        <f>Z75</f>
        <v>0</v>
      </c>
      <c r="AB75" s="223">
        <f>Z75</f>
        <v>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0" s="141" customFormat="1">
      <c r="A81" s="228">
        <f>VLOOKUP(B7,E88:T111,6,FALSE)</f>
        <v>0</v>
      </c>
      <c r="B81" s="230"/>
      <c r="C81" s="222"/>
    </row>
    <row r="82" spans="1:30" s="141" customFormat="1">
      <c r="A82" s="167" t="s">
        <v>37</v>
      </c>
      <c r="B82" s="160"/>
      <c r="C82" s="222"/>
    </row>
    <row r="83" spans="1:30" s="141" customFormat="1">
      <c r="A83" s="228">
        <f>VLOOKUP(B7,E88:T111,10,FALSE)</f>
        <v>0</v>
      </c>
      <c r="B83" s="261"/>
      <c r="C83" s="222"/>
    </row>
    <row r="84" spans="1:30">
      <c r="A84" s="167" t="s">
        <v>49</v>
      </c>
    </row>
    <row r="85" spans="1:30">
      <c r="A85" s="228">
        <f>VLOOKUP(B7,E88:T111,14,FALSE)</f>
        <v>0</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0">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0">
      <c r="D87" s="222"/>
      <c r="E87" s="139"/>
      <c r="F87" s="326" t="s">
        <v>26</v>
      </c>
      <c r="G87" s="326"/>
      <c r="H87" s="326"/>
      <c r="I87" s="326"/>
      <c r="J87" s="326" t="s">
        <v>100</v>
      </c>
      <c r="K87" s="326"/>
      <c r="L87" s="326"/>
      <c r="M87" s="326"/>
      <c r="N87" s="326" t="s">
        <v>34</v>
      </c>
      <c r="O87" s="326"/>
      <c r="P87" s="326"/>
      <c r="Q87" s="326"/>
      <c r="R87" s="326" t="s">
        <v>49</v>
      </c>
      <c r="S87" s="326"/>
      <c r="T87" s="326"/>
      <c r="U87" s="152"/>
      <c r="V87" s="152"/>
      <c r="W87" s="152"/>
      <c r="X87" s="152"/>
      <c r="Y87" s="152"/>
      <c r="Z87" s="152"/>
      <c r="AA87" s="152"/>
      <c r="AB87" s="152"/>
      <c r="AC87" s="152"/>
    </row>
    <row r="88" spans="1:30">
      <c r="D88" s="222"/>
      <c r="E88" s="162">
        <v>40909</v>
      </c>
      <c r="F88" s="327"/>
      <c r="G88" s="327"/>
      <c r="H88" s="327"/>
      <c r="I88" s="327"/>
      <c r="J88" s="327"/>
      <c r="K88" s="327"/>
      <c r="L88" s="327"/>
      <c r="M88" s="327"/>
      <c r="N88" s="327"/>
      <c r="O88" s="327"/>
      <c r="P88" s="327"/>
      <c r="Q88" s="327"/>
      <c r="R88" s="329"/>
      <c r="S88" s="329"/>
      <c r="T88" s="329"/>
    </row>
    <row r="89" spans="1:30">
      <c r="D89" s="222"/>
      <c r="E89" s="162">
        <v>40940</v>
      </c>
      <c r="F89" s="327"/>
      <c r="G89" s="327"/>
      <c r="H89" s="327"/>
      <c r="I89" s="327"/>
      <c r="J89" s="327"/>
      <c r="K89" s="327"/>
      <c r="L89" s="327"/>
      <c r="M89" s="327"/>
      <c r="N89" s="327"/>
      <c r="O89" s="327"/>
      <c r="P89" s="327"/>
      <c r="Q89" s="327"/>
      <c r="R89" s="329"/>
      <c r="S89" s="329"/>
      <c r="T89" s="329"/>
    </row>
    <row r="90" spans="1:30">
      <c r="D90" s="222"/>
      <c r="E90" s="162">
        <v>40969</v>
      </c>
      <c r="F90" s="327"/>
      <c r="G90" s="327"/>
      <c r="H90" s="327"/>
      <c r="I90" s="327"/>
      <c r="J90" s="327"/>
      <c r="K90" s="327"/>
      <c r="L90" s="327"/>
      <c r="M90" s="327"/>
      <c r="N90" s="327"/>
      <c r="O90" s="327"/>
      <c r="P90" s="327"/>
      <c r="Q90" s="327"/>
      <c r="R90" s="329"/>
      <c r="S90" s="329"/>
      <c r="T90" s="329"/>
    </row>
    <row r="91" spans="1:30">
      <c r="D91" s="222"/>
      <c r="E91" s="162">
        <v>41000</v>
      </c>
      <c r="F91" s="327"/>
      <c r="G91" s="327"/>
      <c r="H91" s="327"/>
      <c r="I91" s="327"/>
      <c r="J91" s="327"/>
      <c r="K91" s="327"/>
      <c r="L91" s="327"/>
      <c r="M91" s="327"/>
      <c r="N91" s="327"/>
      <c r="O91" s="327"/>
      <c r="P91" s="327"/>
      <c r="Q91" s="327"/>
      <c r="R91" s="329"/>
      <c r="S91" s="329"/>
      <c r="T91" s="329"/>
    </row>
    <row r="92" spans="1:30">
      <c r="D92" s="222"/>
      <c r="E92" s="162">
        <v>41030</v>
      </c>
      <c r="F92" s="327"/>
      <c r="G92" s="327"/>
      <c r="H92" s="327"/>
      <c r="I92" s="327"/>
      <c r="J92" s="327"/>
      <c r="K92" s="327"/>
      <c r="L92" s="327"/>
      <c r="M92" s="327"/>
      <c r="N92" s="327"/>
      <c r="O92" s="327"/>
      <c r="P92" s="327"/>
      <c r="Q92" s="327"/>
      <c r="R92" s="329"/>
      <c r="S92" s="329"/>
      <c r="T92" s="329"/>
    </row>
    <row r="93" spans="1:30">
      <c r="D93" s="222"/>
      <c r="E93" s="162">
        <v>41061</v>
      </c>
      <c r="F93" s="327"/>
      <c r="G93" s="327"/>
      <c r="H93" s="327"/>
      <c r="I93" s="327"/>
      <c r="J93" s="327"/>
      <c r="K93" s="327"/>
      <c r="L93" s="327"/>
      <c r="M93" s="327"/>
      <c r="N93" s="327"/>
      <c r="O93" s="327"/>
      <c r="P93" s="327"/>
      <c r="Q93" s="327"/>
      <c r="R93" s="329"/>
      <c r="S93" s="329"/>
      <c r="T93" s="329"/>
    </row>
    <row r="94" spans="1:30">
      <c r="D94" s="222"/>
      <c r="E94" s="162">
        <v>41091</v>
      </c>
      <c r="F94" s="327"/>
      <c r="G94" s="327"/>
      <c r="H94" s="327"/>
      <c r="I94" s="327"/>
      <c r="J94" s="327"/>
      <c r="K94" s="327"/>
      <c r="L94" s="327"/>
      <c r="M94" s="327"/>
      <c r="N94" s="327"/>
      <c r="O94" s="327"/>
      <c r="P94" s="327"/>
      <c r="Q94" s="327"/>
      <c r="R94" s="329"/>
      <c r="S94" s="329"/>
      <c r="T94" s="329"/>
    </row>
    <row r="95" spans="1:30">
      <c r="D95" s="222"/>
      <c r="E95" s="162">
        <v>41122</v>
      </c>
      <c r="F95" s="327"/>
      <c r="G95" s="327"/>
      <c r="H95" s="327"/>
      <c r="I95" s="327"/>
      <c r="J95" s="327"/>
      <c r="K95" s="327"/>
      <c r="L95" s="327"/>
      <c r="M95" s="327"/>
      <c r="N95" s="327"/>
      <c r="O95" s="327"/>
      <c r="P95" s="327"/>
      <c r="Q95" s="327"/>
      <c r="R95" s="329"/>
      <c r="S95" s="329"/>
      <c r="T95" s="329"/>
    </row>
    <row r="96" spans="1:30">
      <c r="D96" s="234"/>
      <c r="E96" s="162">
        <v>41153</v>
      </c>
      <c r="F96" s="327"/>
      <c r="G96" s="327"/>
      <c r="H96" s="327"/>
      <c r="I96" s="327"/>
      <c r="J96" s="327"/>
      <c r="K96" s="327"/>
      <c r="L96" s="327"/>
      <c r="M96" s="327"/>
      <c r="N96" s="327"/>
      <c r="O96" s="327"/>
      <c r="P96" s="327"/>
      <c r="Q96" s="327"/>
      <c r="R96" s="329"/>
      <c r="S96" s="329"/>
      <c r="T96" s="329"/>
    </row>
    <row r="97" spans="4:20">
      <c r="D97" s="234"/>
      <c r="E97" s="162">
        <v>41183</v>
      </c>
      <c r="F97" s="327"/>
      <c r="G97" s="327"/>
      <c r="H97" s="327"/>
      <c r="I97" s="327"/>
      <c r="J97" s="327"/>
      <c r="K97" s="327"/>
      <c r="L97" s="327"/>
      <c r="M97" s="327"/>
      <c r="N97" s="327"/>
      <c r="O97" s="327"/>
      <c r="P97" s="327"/>
      <c r="Q97" s="327"/>
      <c r="R97" s="329"/>
      <c r="S97" s="329"/>
      <c r="T97" s="329"/>
    </row>
    <row r="98" spans="4:20">
      <c r="D98" s="234"/>
      <c r="E98" s="162">
        <v>41214</v>
      </c>
      <c r="F98" s="327"/>
      <c r="G98" s="327"/>
      <c r="H98" s="327"/>
      <c r="I98" s="327"/>
      <c r="J98" s="327"/>
      <c r="K98" s="327"/>
      <c r="L98" s="327"/>
      <c r="M98" s="327"/>
      <c r="N98" s="327"/>
      <c r="O98" s="327"/>
      <c r="P98" s="327"/>
      <c r="Q98" s="327"/>
      <c r="R98" s="329"/>
      <c r="S98" s="329"/>
      <c r="T98" s="329"/>
    </row>
    <row r="99" spans="4:20">
      <c r="D99" s="234"/>
      <c r="E99" s="162">
        <v>41244</v>
      </c>
      <c r="F99" s="327"/>
      <c r="G99" s="327"/>
      <c r="H99" s="327"/>
      <c r="I99" s="327"/>
      <c r="J99" s="327"/>
      <c r="K99" s="327"/>
      <c r="L99" s="327"/>
      <c r="M99" s="327"/>
      <c r="N99" s="327"/>
      <c r="O99" s="327"/>
      <c r="P99" s="327"/>
      <c r="Q99" s="327"/>
      <c r="R99" s="329"/>
      <c r="S99" s="329"/>
      <c r="T99" s="329"/>
    </row>
    <row r="100" spans="4:20">
      <c r="E100" s="162">
        <v>41275</v>
      </c>
      <c r="F100" s="327"/>
      <c r="G100" s="327"/>
      <c r="H100" s="327"/>
      <c r="I100" s="327"/>
      <c r="J100" s="327"/>
      <c r="K100" s="327"/>
      <c r="L100" s="327"/>
      <c r="M100" s="327"/>
      <c r="N100" s="327"/>
      <c r="O100" s="327"/>
      <c r="P100" s="327"/>
      <c r="Q100" s="327"/>
      <c r="R100" s="329"/>
      <c r="S100" s="329"/>
      <c r="T100" s="329"/>
    </row>
    <row r="101" spans="4:20">
      <c r="E101" s="162">
        <v>41306</v>
      </c>
      <c r="F101" s="327"/>
      <c r="G101" s="327"/>
      <c r="H101" s="327"/>
      <c r="I101" s="327"/>
      <c r="J101" s="327"/>
      <c r="K101" s="327"/>
      <c r="L101" s="327"/>
      <c r="M101" s="327"/>
      <c r="N101" s="327"/>
      <c r="O101" s="327"/>
      <c r="P101" s="327"/>
      <c r="Q101" s="327"/>
      <c r="R101" s="329"/>
      <c r="S101" s="329"/>
      <c r="T101" s="329"/>
    </row>
    <row r="102" spans="4:20">
      <c r="E102" s="162">
        <v>41334</v>
      </c>
      <c r="F102" s="327"/>
      <c r="G102" s="327"/>
      <c r="H102" s="327"/>
      <c r="I102" s="327"/>
      <c r="J102" s="327"/>
      <c r="K102" s="327"/>
      <c r="L102" s="327"/>
      <c r="M102" s="327"/>
      <c r="N102" s="327"/>
      <c r="O102" s="327"/>
      <c r="P102" s="327"/>
      <c r="Q102" s="327"/>
      <c r="R102" s="329" t="s">
        <v>232</v>
      </c>
      <c r="S102" s="329"/>
      <c r="T102" s="329"/>
    </row>
    <row r="103" spans="4:20">
      <c r="E103" s="162">
        <v>41365</v>
      </c>
      <c r="F103" s="327"/>
      <c r="G103" s="327"/>
      <c r="H103" s="327"/>
      <c r="I103" s="327"/>
      <c r="J103" s="327"/>
      <c r="K103" s="327"/>
      <c r="L103" s="327"/>
      <c r="M103" s="327"/>
      <c r="N103" s="327"/>
      <c r="O103" s="327"/>
      <c r="P103" s="327"/>
      <c r="Q103" s="327"/>
      <c r="R103" s="329"/>
      <c r="S103" s="329"/>
      <c r="T103" s="329"/>
    </row>
    <row r="104" spans="4:20">
      <c r="E104" s="162">
        <v>41395</v>
      </c>
      <c r="F104" s="327"/>
      <c r="G104" s="327"/>
      <c r="H104" s="327"/>
      <c r="I104" s="327"/>
      <c r="J104" s="327"/>
      <c r="K104" s="327"/>
      <c r="L104" s="327"/>
      <c r="M104" s="327"/>
      <c r="N104" s="327"/>
      <c r="O104" s="327"/>
      <c r="P104" s="327"/>
      <c r="Q104" s="327"/>
      <c r="R104" s="329"/>
      <c r="S104" s="329"/>
      <c r="T104" s="329"/>
    </row>
    <row r="105" spans="4:20">
      <c r="E105" s="162">
        <v>41426</v>
      </c>
      <c r="F105" s="327"/>
      <c r="G105" s="327"/>
      <c r="H105" s="327"/>
      <c r="I105" s="327"/>
      <c r="J105" s="327"/>
      <c r="K105" s="327"/>
      <c r="L105" s="327"/>
      <c r="M105" s="327"/>
      <c r="N105" s="327"/>
      <c r="O105" s="327"/>
      <c r="P105" s="327"/>
      <c r="Q105" s="327"/>
      <c r="R105" s="329"/>
      <c r="S105" s="329"/>
      <c r="T105" s="329"/>
    </row>
    <row r="106" spans="4:20">
      <c r="E106" s="162">
        <v>41456</v>
      </c>
      <c r="F106" s="327"/>
      <c r="G106" s="327"/>
      <c r="H106" s="327"/>
      <c r="I106" s="327"/>
      <c r="J106" s="327"/>
      <c r="K106" s="327"/>
      <c r="L106" s="327"/>
      <c r="M106" s="327"/>
      <c r="N106" s="327"/>
      <c r="O106" s="327"/>
      <c r="P106" s="327"/>
      <c r="Q106" s="327"/>
      <c r="R106" s="329"/>
      <c r="S106" s="329"/>
      <c r="T106" s="329"/>
    </row>
    <row r="107" spans="4:20">
      <c r="E107" s="162">
        <v>41487</v>
      </c>
      <c r="F107" s="327"/>
      <c r="G107" s="327"/>
      <c r="H107" s="327"/>
      <c r="I107" s="327"/>
      <c r="J107" s="327"/>
      <c r="K107" s="327"/>
      <c r="L107" s="327"/>
      <c r="M107" s="327"/>
      <c r="N107" s="327"/>
      <c r="O107" s="327"/>
      <c r="P107" s="327"/>
      <c r="Q107" s="327"/>
      <c r="R107" s="329"/>
      <c r="S107" s="329"/>
      <c r="T107" s="329"/>
    </row>
    <row r="108" spans="4:20">
      <c r="E108" s="162">
        <v>41518</v>
      </c>
      <c r="F108" s="327"/>
      <c r="G108" s="327"/>
      <c r="H108" s="327"/>
      <c r="I108" s="327"/>
      <c r="J108" s="327"/>
      <c r="K108" s="327"/>
      <c r="L108" s="327"/>
      <c r="M108" s="327"/>
      <c r="N108" s="327"/>
      <c r="O108" s="327"/>
      <c r="P108" s="327"/>
      <c r="Q108" s="327"/>
      <c r="R108" s="329"/>
      <c r="S108" s="329"/>
      <c r="T108" s="329"/>
    </row>
    <row r="109" spans="4:20">
      <c r="E109" s="162">
        <v>41548</v>
      </c>
      <c r="F109" s="327"/>
      <c r="G109" s="327"/>
      <c r="H109" s="327"/>
      <c r="I109" s="327"/>
      <c r="J109" s="327"/>
      <c r="K109" s="327"/>
      <c r="L109" s="327"/>
      <c r="M109" s="327"/>
      <c r="N109" s="327"/>
      <c r="O109" s="327"/>
      <c r="P109" s="327"/>
      <c r="Q109" s="327"/>
      <c r="R109" s="329"/>
      <c r="S109" s="329"/>
      <c r="T109" s="329"/>
    </row>
    <row r="110" spans="4:20">
      <c r="E110" s="162">
        <v>41579</v>
      </c>
      <c r="F110" s="327"/>
      <c r="G110" s="327"/>
      <c r="H110" s="327"/>
      <c r="I110" s="327"/>
      <c r="J110" s="327"/>
      <c r="K110" s="327"/>
      <c r="L110" s="327"/>
      <c r="M110" s="327"/>
      <c r="N110" s="327"/>
      <c r="O110" s="327"/>
      <c r="P110" s="327"/>
      <c r="Q110" s="327"/>
      <c r="R110" s="329"/>
      <c r="S110" s="329"/>
      <c r="T110" s="329"/>
    </row>
    <row r="111" spans="4:20">
      <c r="E111" s="162">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scale="70" topLeftCell="A41">
      <pane xSplit="1" topLeftCell="S1" activePane="topRight" state="frozen"/>
      <selection pane="topRight" activeCell="AB71" sqref="AB71:AB72"/>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2">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2">
      <pane xSplit="1" topLeftCell="S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R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41">
      <pane xSplit="1" topLeftCell="R1" activePane="topRight" state="frozen"/>
      <selection pane="topRight" activeCell="AA77" sqref="AA77"/>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13">
      <pane xSplit="1" topLeftCell="R1" activePane="topRight" state="frozen"/>
      <selection pane="topRight" activeCell="X71" sqref="X71:X72"/>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23">
      <pane xSplit="1" topLeftCell="D1" activePane="topRight" state="frozen"/>
      <selection pane="topRight" activeCell="X32" sqref="F32: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49">
      <pane xSplit="1" topLeftCell="P1" activePane="topRight" state="frozen"/>
      <selection pane="topRight" activeCell="W83" sqref="W83"/>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24">
      <pane xSplit="1" topLeftCell="B1" activePane="topRight" state="frozen"/>
      <selection pane="topRight" activeCell="B64" sqref="B64"/>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1">
      <pane xSplit="1" topLeftCell="K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pane xSplit="1" topLeftCell="Q1" activePane="topRight" state="frozen"/>
      <selection pane="topRight" activeCell="T1" sqref="T1:T1048576"/>
      <rowBreaks count="1" manualBreakCount="1">
        <brk id="64" max="1" man="1"/>
      </rowBreaks>
      <pageMargins left="0.5" right="0.5" top="0.25" bottom="0.25" header="0.5" footer="0.5"/>
      <pageSetup scale="99" orientation="portrait" r:id="rId11"/>
      <headerFooter alignWithMargins="0"/>
    </customSheetView>
    <customSheetView guid="{27AF950E-34D4-43EE-90A3-22B2AFD6D517}">
      <pane xSplit="1" topLeftCell="Q1" activePane="topRight" state="frozen"/>
      <selection pane="topRight" activeCell="T76" sqref="T76"/>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4">
      <pane xSplit="1" topLeftCell="K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M1" activePane="topRight" state="frozen"/>
      <selection pane="topRight" activeCell="S38" sqref="S38"/>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B6" sqref="B6"/>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I1" activePane="topRight" state="frozen"/>
      <selection pane="topRight" activeCell="S37" sqref="S37"/>
      <rowBreaks count="1" manualBreakCount="1">
        <brk id="64" max="1" man="1"/>
      </rowBreaks>
      <pageMargins left="0.5" right="0.5" top="0.25" bottom="0.25" header="0.5" footer="0.5"/>
      <pageSetup scale="99" orientation="portrait" r:id="rId19"/>
      <headerFooter alignWithMargins="0"/>
    </customSheetView>
    <customSheetView guid="{5DFF565F-BA81-4E50-A562-AD999975AB83}">
      <pane xSplit="1" topLeftCell="Q1" activePane="topRight" state="frozen"/>
      <selection pane="topRight" activeCell="T76" sqref="T76"/>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5">
      <pane xSplit="1" topLeftCell="K1" activePane="topRight" state="frozen"/>
      <selection pane="topRight" activeCell="U33" sqref="U33"/>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2">
      <pane xSplit="1" topLeftCell="N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R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11">
      <pane xSplit="1" topLeftCell="S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2">
      <pane xSplit="1" topLeftCell="S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2">
      <pane xSplit="1" topLeftCell="S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2">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topLeftCell="A41">
      <pane xSplit="1" topLeftCell="S1" activePane="topRight" state="frozen"/>
      <selection pane="topRight" activeCell="AB71" sqref="AB71:AB72"/>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A41">
      <pane xSplit="1" topLeftCell="S1" activePane="topRight" state="frozen"/>
      <selection pane="topRight" activeCell="AB71" sqref="AB71:AB72"/>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20.xml><?xml version="1.0" encoding="utf-8"?>
<worksheet xmlns="http://schemas.openxmlformats.org/spreadsheetml/2006/main" xmlns:r="http://schemas.openxmlformats.org/officeDocument/2006/relationships">
  <sheetPr>
    <pageSetUpPr fitToPage="1"/>
  </sheetPr>
  <dimension ref="A1:AE111"/>
  <sheetViews>
    <sheetView zoomScale="80" zoomScaleNormal="80" workbookViewId="0">
      <pane xSplit="1" topLeftCell="B1" activePane="topRight" state="frozen"/>
      <selection activeCell="D27" sqref="D27"/>
      <selection pane="topRight" activeCell="AB32" sqref="AB32:AB39"/>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6" width="17" style="141" bestFit="1" customWidth="1"/>
    <col min="7" max="29" width="17" style="139" bestFit="1" customWidth="1"/>
    <col min="30" max="30" width="15.42578125" style="139" customWidth="1"/>
    <col min="31" max="31" width="6.42578125" style="139"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ht="29.25" customHeight="1">
      <c r="A2" s="136" t="s">
        <v>4</v>
      </c>
      <c r="B2" s="271" t="s">
        <v>126</v>
      </c>
      <c r="C2" s="138"/>
      <c r="E2" s="142"/>
      <c r="F2" s="143">
        <v>2012</v>
      </c>
      <c r="G2" s="143">
        <v>2013</v>
      </c>
      <c r="H2" s="143">
        <v>2014</v>
      </c>
      <c r="I2" s="143">
        <v>2015</v>
      </c>
    </row>
    <row r="3" spans="1:31">
      <c r="A3" s="136" t="s">
        <v>5</v>
      </c>
      <c r="B3" s="144" t="s">
        <v>99</v>
      </c>
      <c r="C3" s="145"/>
      <c r="E3" s="146" t="s">
        <v>61</v>
      </c>
      <c r="F3" s="147">
        <v>100000</v>
      </c>
      <c r="G3" s="277">
        <v>100000</v>
      </c>
      <c r="H3" s="277">
        <v>100000</v>
      </c>
      <c r="I3" s="277">
        <v>100000</v>
      </c>
    </row>
    <row r="4" spans="1:31">
      <c r="A4" s="136" t="s">
        <v>7</v>
      </c>
      <c r="B4" s="148">
        <v>41260</v>
      </c>
      <c r="C4" s="149"/>
      <c r="E4" s="146" t="s">
        <v>62</v>
      </c>
      <c r="F4" s="150">
        <v>858771</v>
      </c>
      <c r="G4" s="243">
        <v>858771</v>
      </c>
      <c r="H4" s="243">
        <v>858771</v>
      </c>
      <c r="I4" s="243">
        <v>858771</v>
      </c>
      <c r="K4" s="151"/>
      <c r="L4" s="151"/>
      <c r="M4" s="151"/>
      <c r="N4" s="151"/>
      <c r="O4" s="151"/>
      <c r="P4" s="151"/>
      <c r="Q4" s="151"/>
      <c r="R4" s="151"/>
      <c r="S4" s="151"/>
      <c r="T4" s="151"/>
      <c r="U4" s="151"/>
      <c r="V4" s="151"/>
      <c r="W4" s="151"/>
      <c r="X4" s="151"/>
      <c r="Y4" s="151"/>
      <c r="Z4" s="151"/>
      <c r="AA4" s="151"/>
      <c r="AB4" s="151"/>
      <c r="AC4" s="151"/>
      <c r="AD4" s="151"/>
      <c r="AE4" s="244"/>
    </row>
    <row r="5" spans="1:31">
      <c r="A5" s="136" t="s">
        <v>8</v>
      </c>
      <c r="B5" s="154">
        <v>41685</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40912</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81</v>
      </c>
      <c r="B10" s="168"/>
      <c r="E10" s="169" t="s">
        <v>25</v>
      </c>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41">
        <v>3</v>
      </c>
    </row>
    <row r="11" spans="1:31">
      <c r="A11" s="173" t="s">
        <v>10</v>
      </c>
      <c r="B11" s="174">
        <f>HLOOKUP($B$7,$F$8:$AC$75,AE11,FALSE)</f>
        <v>817.67776340250202</v>
      </c>
      <c r="E11" s="175" t="s">
        <v>24</v>
      </c>
      <c r="F11" s="176">
        <v>0</v>
      </c>
      <c r="G11" s="176">
        <v>0</v>
      </c>
      <c r="H11" s="176">
        <v>0</v>
      </c>
      <c r="I11" s="176">
        <v>0</v>
      </c>
      <c r="J11" s="176">
        <v>0</v>
      </c>
      <c r="K11" s="176">
        <v>0</v>
      </c>
      <c r="L11" s="176">
        <v>0</v>
      </c>
      <c r="M11" s="176">
        <v>0</v>
      </c>
      <c r="N11" s="176">
        <v>0</v>
      </c>
      <c r="O11" s="176">
        <v>0</v>
      </c>
      <c r="P11" s="176">
        <v>0</v>
      </c>
      <c r="Q11" s="176">
        <v>0</v>
      </c>
      <c r="R11" s="235"/>
      <c r="S11" s="235"/>
      <c r="T11" s="235"/>
      <c r="U11" s="235">
        <v>12247.864211582999</v>
      </c>
      <c r="V11" s="235">
        <v>1339.9400654640031</v>
      </c>
      <c r="W11" s="235">
        <v>835.39375919999839</v>
      </c>
      <c r="X11" s="235">
        <v>7252.0322074199994</v>
      </c>
      <c r="Y11" s="235">
        <v>0</v>
      </c>
      <c r="Z11" s="235">
        <v>4309.8568252740042</v>
      </c>
      <c r="AA11" s="235">
        <v>6119.6139344339899</v>
      </c>
      <c r="AB11" s="235">
        <v>817.67776340250202</v>
      </c>
      <c r="AC11" s="235"/>
      <c r="AD11" s="177">
        <f>SUM(F11:AC11)</f>
        <v>32922.378766777496</v>
      </c>
      <c r="AE11" s="141">
        <v>4</v>
      </c>
    </row>
    <row r="12" spans="1:31">
      <c r="A12" s="173" t="s">
        <v>11</v>
      </c>
      <c r="B12" s="174">
        <f>HLOOKUP($B$7,$F$8:$AC$75,AE12,FALSE)</f>
        <v>0</v>
      </c>
      <c r="E12" s="175" t="s">
        <v>24</v>
      </c>
      <c r="F12" s="176">
        <v>0</v>
      </c>
      <c r="G12" s="176">
        <v>0</v>
      </c>
      <c r="H12" s="176">
        <v>0</v>
      </c>
      <c r="I12" s="176">
        <v>0</v>
      </c>
      <c r="J12" s="176">
        <v>0</v>
      </c>
      <c r="K12" s="176">
        <v>0</v>
      </c>
      <c r="L12" s="176">
        <v>0</v>
      </c>
      <c r="M12" s="176">
        <v>0</v>
      </c>
      <c r="N12" s="176">
        <v>0</v>
      </c>
      <c r="O12" s="176">
        <v>0</v>
      </c>
      <c r="P12" s="176">
        <v>0</v>
      </c>
      <c r="Q12" s="176">
        <v>0</v>
      </c>
      <c r="R12" s="235"/>
      <c r="S12" s="235"/>
      <c r="T12" s="235"/>
      <c r="U12" s="235"/>
      <c r="V12" s="235"/>
      <c r="W12" s="235"/>
      <c r="X12" s="235">
        <v>42.696883522800007</v>
      </c>
      <c r="Y12" s="235">
        <v>0</v>
      </c>
      <c r="Z12" s="235">
        <v>0</v>
      </c>
      <c r="AA12" s="235">
        <v>0</v>
      </c>
      <c r="AB12" s="235">
        <v>0</v>
      </c>
      <c r="AC12" s="235"/>
      <c r="AD12" s="177">
        <f>SUM(F12:AC12)</f>
        <v>42.696883522800007</v>
      </c>
      <c r="AE12" s="141">
        <v>5</v>
      </c>
    </row>
    <row r="13" spans="1:31">
      <c r="A13" s="173" t="s">
        <v>86</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c r="S13" s="241"/>
      <c r="T13" s="241"/>
      <c r="U13" s="241"/>
      <c r="V13" s="241"/>
      <c r="W13" s="241"/>
      <c r="X13" s="241"/>
      <c r="Y13" s="241"/>
      <c r="Z13" s="241"/>
      <c r="AA13" s="241"/>
      <c r="AB13" s="241"/>
      <c r="AC13" s="241"/>
      <c r="AD13" s="247">
        <f>SUM(F13:AC13)</f>
        <v>0</v>
      </c>
      <c r="AE13" s="141">
        <v>6</v>
      </c>
    </row>
    <row r="14" spans="1:31">
      <c r="A14" s="167" t="s">
        <v>63</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68</v>
      </c>
      <c r="B15" s="181">
        <f>HLOOKUP($B$7,$F$8:$AC$75,AE15,FALSE)</f>
        <v>100000</v>
      </c>
      <c r="E15" s="142"/>
      <c r="F15" s="177">
        <f>$F$3</f>
        <v>100000</v>
      </c>
      <c r="G15" s="177">
        <f t="shared" ref="G15:Q15" si="0">$F$3</f>
        <v>100000</v>
      </c>
      <c r="H15" s="177">
        <f t="shared" si="0"/>
        <v>100000</v>
      </c>
      <c r="I15" s="177">
        <f t="shared" si="0"/>
        <v>100000</v>
      </c>
      <c r="J15" s="177">
        <f t="shared" si="0"/>
        <v>100000</v>
      </c>
      <c r="K15" s="177">
        <f t="shared" si="0"/>
        <v>100000</v>
      </c>
      <c r="L15" s="177">
        <f t="shared" si="0"/>
        <v>100000</v>
      </c>
      <c r="M15" s="177">
        <f t="shared" si="0"/>
        <v>100000</v>
      </c>
      <c r="N15" s="177">
        <f t="shared" si="0"/>
        <v>100000</v>
      </c>
      <c r="O15" s="177">
        <f t="shared" si="0"/>
        <v>100000</v>
      </c>
      <c r="P15" s="177">
        <f t="shared" si="0"/>
        <v>100000</v>
      </c>
      <c r="Q15" s="177">
        <f t="shared" si="0"/>
        <v>100000</v>
      </c>
      <c r="R15" s="177">
        <f>$G$3</f>
        <v>100000</v>
      </c>
      <c r="S15" s="177">
        <f t="shared" ref="S15:AC15" si="1">$G$3</f>
        <v>100000</v>
      </c>
      <c r="T15" s="177">
        <f t="shared" si="1"/>
        <v>100000</v>
      </c>
      <c r="U15" s="177">
        <f t="shared" si="1"/>
        <v>100000</v>
      </c>
      <c r="V15" s="177">
        <f t="shared" si="1"/>
        <v>100000</v>
      </c>
      <c r="W15" s="177">
        <f t="shared" si="1"/>
        <v>100000</v>
      </c>
      <c r="X15" s="177">
        <f t="shared" si="1"/>
        <v>100000</v>
      </c>
      <c r="Y15" s="177">
        <f t="shared" si="1"/>
        <v>100000</v>
      </c>
      <c r="Z15" s="177">
        <f t="shared" si="1"/>
        <v>100000</v>
      </c>
      <c r="AA15" s="177">
        <f t="shared" si="1"/>
        <v>100000</v>
      </c>
      <c r="AB15" s="177">
        <f t="shared" si="1"/>
        <v>100000</v>
      </c>
      <c r="AC15" s="177">
        <f t="shared" si="1"/>
        <v>100000</v>
      </c>
      <c r="AD15" s="172"/>
      <c r="AE15" s="141">
        <v>8</v>
      </c>
    </row>
    <row r="16" spans="1:31">
      <c r="A16" s="136" t="s">
        <v>69</v>
      </c>
      <c r="B16" s="181">
        <f>HLOOKUP($B$7,$F$8:$AC$75,AE16,FALSE)</f>
        <v>91666.666666666657</v>
      </c>
      <c r="E16" s="142"/>
      <c r="F16" s="177">
        <f>F15*(F9/12)</f>
        <v>8333.3333333333321</v>
      </c>
      <c r="G16" s="177">
        <f t="shared" ref="G16:AC16" si="2">G15*(G9/12)</f>
        <v>16666.666666666664</v>
      </c>
      <c r="H16" s="177">
        <f t="shared" si="2"/>
        <v>25000</v>
      </c>
      <c r="I16" s="177">
        <f t="shared" si="2"/>
        <v>33333.333333333328</v>
      </c>
      <c r="J16" s="177">
        <f t="shared" si="2"/>
        <v>41666.666666666672</v>
      </c>
      <c r="K16" s="177">
        <f t="shared" si="2"/>
        <v>50000</v>
      </c>
      <c r="L16" s="177">
        <f t="shared" si="2"/>
        <v>58333.333333333336</v>
      </c>
      <c r="M16" s="177">
        <f t="shared" si="2"/>
        <v>66666.666666666657</v>
      </c>
      <c r="N16" s="177">
        <f t="shared" si="2"/>
        <v>75000</v>
      </c>
      <c r="O16" s="177">
        <f>O15*(O9/12)</f>
        <v>83333.333333333343</v>
      </c>
      <c r="P16" s="177">
        <f t="shared" si="2"/>
        <v>91666.666666666657</v>
      </c>
      <c r="Q16" s="177">
        <f t="shared" si="2"/>
        <v>100000</v>
      </c>
      <c r="R16" s="177">
        <f t="shared" si="2"/>
        <v>8333.3333333333321</v>
      </c>
      <c r="S16" s="177">
        <f t="shared" si="2"/>
        <v>16666.666666666664</v>
      </c>
      <c r="T16" s="177">
        <f t="shared" si="2"/>
        <v>25000</v>
      </c>
      <c r="U16" s="177">
        <f t="shared" si="2"/>
        <v>33333.333333333328</v>
      </c>
      <c r="V16" s="177">
        <f t="shared" si="2"/>
        <v>41666.666666666672</v>
      </c>
      <c r="W16" s="177">
        <f t="shared" si="2"/>
        <v>50000</v>
      </c>
      <c r="X16" s="177">
        <f t="shared" si="2"/>
        <v>58333.333333333336</v>
      </c>
      <c r="Y16" s="177">
        <f t="shared" si="2"/>
        <v>66666.666666666657</v>
      </c>
      <c r="Z16" s="177">
        <f t="shared" si="2"/>
        <v>75000</v>
      </c>
      <c r="AA16" s="177">
        <f t="shared" si="2"/>
        <v>83333.333333333343</v>
      </c>
      <c r="AB16" s="177">
        <f t="shared" si="2"/>
        <v>91666.666666666657</v>
      </c>
      <c r="AC16" s="177">
        <f t="shared" si="2"/>
        <v>100000</v>
      </c>
      <c r="AD16" s="172"/>
      <c r="AE16" s="141">
        <v>9</v>
      </c>
    </row>
    <row r="17" spans="1:31">
      <c r="A17" s="182" t="s">
        <v>67</v>
      </c>
      <c r="B17" s="174">
        <f>HLOOKUP($B$7,$F$8:$AC$75,AE17,FALSE)</f>
        <v>32922.378766777496</v>
      </c>
      <c r="E17" s="142"/>
      <c r="F17" s="183">
        <f>F11</f>
        <v>0</v>
      </c>
      <c r="G17" s="183">
        <f>F17+G11</f>
        <v>0</v>
      </c>
      <c r="H17" s="183">
        <f t="shared" ref="H17:P17" si="3">G17+H11</f>
        <v>0</v>
      </c>
      <c r="I17" s="183">
        <f t="shared" si="3"/>
        <v>0</v>
      </c>
      <c r="J17" s="183">
        <f t="shared" si="3"/>
        <v>0</v>
      </c>
      <c r="K17" s="183">
        <f t="shared" si="3"/>
        <v>0</v>
      </c>
      <c r="L17" s="183">
        <f t="shared" si="3"/>
        <v>0</v>
      </c>
      <c r="M17" s="183">
        <f t="shared" si="3"/>
        <v>0</v>
      </c>
      <c r="N17" s="183">
        <f t="shared" si="3"/>
        <v>0</v>
      </c>
      <c r="O17" s="183">
        <f t="shared" si="3"/>
        <v>0</v>
      </c>
      <c r="P17" s="183">
        <f t="shared" si="3"/>
        <v>0</v>
      </c>
      <c r="Q17" s="183">
        <f>P17+Q11</f>
        <v>0</v>
      </c>
      <c r="R17" s="183">
        <f>R11</f>
        <v>0</v>
      </c>
      <c r="S17" s="183">
        <f t="shared" ref="S17:AC17" si="4">R17+S11</f>
        <v>0</v>
      </c>
      <c r="T17" s="183">
        <f t="shared" si="4"/>
        <v>0</v>
      </c>
      <c r="U17" s="183">
        <f t="shared" si="4"/>
        <v>12247.864211582999</v>
      </c>
      <c r="V17" s="183">
        <f t="shared" si="4"/>
        <v>13587.804277047002</v>
      </c>
      <c r="W17" s="183">
        <f t="shared" si="4"/>
        <v>14423.198036247</v>
      </c>
      <c r="X17" s="183">
        <f t="shared" si="4"/>
        <v>21675.230243667</v>
      </c>
      <c r="Y17" s="183">
        <f t="shared" si="4"/>
        <v>21675.230243667</v>
      </c>
      <c r="Z17" s="183">
        <f t="shared" si="4"/>
        <v>25985.087068941004</v>
      </c>
      <c r="AA17" s="183">
        <f t="shared" si="4"/>
        <v>32104.701003374994</v>
      </c>
      <c r="AB17" s="183">
        <f t="shared" si="4"/>
        <v>32922.378766777496</v>
      </c>
      <c r="AC17" s="183">
        <f t="shared" si="4"/>
        <v>32922.378766777496</v>
      </c>
      <c r="AD17" s="248"/>
      <c r="AE17" s="141">
        <v>10</v>
      </c>
    </row>
    <row r="18" spans="1:31">
      <c r="A18" s="182" t="s">
        <v>9</v>
      </c>
      <c r="B18" s="174">
        <f>HLOOKUP($B$7,$F$8:$AC$75,AE18,FALSE)</f>
        <v>314220.02056447801</v>
      </c>
      <c r="E18" s="175" t="s">
        <v>111</v>
      </c>
      <c r="F18" s="176">
        <v>1273.7622857142856</v>
      </c>
      <c r="G18" s="176">
        <v>6201.5141161159445</v>
      </c>
      <c r="H18" s="176">
        <v>21292.790873795857</v>
      </c>
      <c r="I18" s="176">
        <v>47352.796299950904</v>
      </c>
      <c r="J18" s="176">
        <v>45961.724853186279</v>
      </c>
      <c r="K18" s="176">
        <v>46151.954227099304</v>
      </c>
      <c r="L18" s="176">
        <v>43981.839360906102</v>
      </c>
      <c r="M18" s="176">
        <v>43708.208700941497</v>
      </c>
      <c r="N18" s="176">
        <v>44039.981480132832</v>
      </c>
      <c r="O18" s="176">
        <v>47669.653567546011</v>
      </c>
      <c r="P18" s="176">
        <v>44612.278581366103</v>
      </c>
      <c r="Q18" s="176">
        <v>40357.329290256646</v>
      </c>
      <c r="R18" s="235">
        <v>36239.17797147081</v>
      </c>
      <c r="S18" s="235">
        <v>39443.167817995149</v>
      </c>
      <c r="T18" s="235">
        <v>82786.512495438888</v>
      </c>
      <c r="U18" s="235">
        <v>89809.071173023098</v>
      </c>
      <c r="V18" s="235">
        <v>103162.77409146137</v>
      </c>
      <c r="W18" s="235">
        <v>118502.58702990263</v>
      </c>
      <c r="X18" s="235">
        <v>215535.08911083938</v>
      </c>
      <c r="Y18" s="235">
        <v>220769.81937093631</v>
      </c>
      <c r="Z18" s="235">
        <v>226830.19310442425</v>
      </c>
      <c r="AA18" s="235">
        <v>312063.67663834861</v>
      </c>
      <c r="AB18" s="235">
        <v>314220.02056447801</v>
      </c>
      <c r="AC18" s="235"/>
      <c r="AD18" s="248"/>
      <c r="AE18" s="141">
        <v>11</v>
      </c>
    </row>
    <row r="19" spans="1:31">
      <c r="A19" s="185" t="s">
        <v>38</v>
      </c>
      <c r="B19" s="186">
        <f>HLOOKUP($B$7,$F$8:$AC$75,AE19,FALSE)</f>
        <v>347142.39933125552</v>
      </c>
      <c r="C19" s="187"/>
      <c r="D19" s="187"/>
      <c r="E19" s="187"/>
      <c r="F19" s="188">
        <f>F17+F18</f>
        <v>1273.7622857142856</v>
      </c>
      <c r="G19" s="188">
        <f t="shared" ref="G19:AC19" si="5">G17+G18</f>
        <v>6201.5141161159445</v>
      </c>
      <c r="H19" s="188">
        <f t="shared" si="5"/>
        <v>21292.790873795857</v>
      </c>
      <c r="I19" s="188">
        <f t="shared" si="5"/>
        <v>47352.796299950904</v>
      </c>
      <c r="J19" s="188">
        <f t="shared" si="5"/>
        <v>45961.724853186279</v>
      </c>
      <c r="K19" s="188">
        <f t="shared" si="5"/>
        <v>46151.954227099304</v>
      </c>
      <c r="L19" s="188">
        <f t="shared" si="5"/>
        <v>43981.839360906102</v>
      </c>
      <c r="M19" s="188">
        <f t="shared" si="5"/>
        <v>43708.208700941497</v>
      </c>
      <c r="N19" s="188">
        <f t="shared" si="5"/>
        <v>44039.981480132832</v>
      </c>
      <c r="O19" s="188">
        <f t="shared" si="5"/>
        <v>47669.653567546011</v>
      </c>
      <c r="P19" s="188">
        <f t="shared" si="5"/>
        <v>44612.278581366103</v>
      </c>
      <c r="Q19" s="188">
        <f t="shared" si="5"/>
        <v>40357.329290256646</v>
      </c>
      <c r="R19" s="188">
        <f t="shared" si="5"/>
        <v>36239.17797147081</v>
      </c>
      <c r="S19" s="188">
        <f t="shared" si="5"/>
        <v>39443.167817995149</v>
      </c>
      <c r="T19" s="188">
        <f t="shared" si="5"/>
        <v>82786.512495438888</v>
      </c>
      <c r="U19" s="188">
        <f t="shared" si="5"/>
        <v>102056.9353846061</v>
      </c>
      <c r="V19" s="188">
        <f t="shared" si="5"/>
        <v>116750.57836850837</v>
      </c>
      <c r="W19" s="188">
        <f t="shared" si="5"/>
        <v>132925.78506614963</v>
      </c>
      <c r="X19" s="188">
        <f t="shared" si="5"/>
        <v>237210.31935450638</v>
      </c>
      <c r="Y19" s="188">
        <f t="shared" si="5"/>
        <v>242445.04961460331</v>
      </c>
      <c r="Z19" s="188">
        <f t="shared" si="5"/>
        <v>252815.28017336526</v>
      </c>
      <c r="AA19" s="188">
        <f t="shared" si="5"/>
        <v>344168.37764172361</v>
      </c>
      <c r="AB19" s="188">
        <f t="shared" si="5"/>
        <v>347142.39933125552</v>
      </c>
      <c r="AC19" s="188">
        <f t="shared" si="5"/>
        <v>32922.378766777496</v>
      </c>
      <c r="AD19" s="249"/>
      <c r="AE19" s="141">
        <v>12</v>
      </c>
    </row>
    <row r="20" spans="1:31">
      <c r="A20" s="182" t="s">
        <v>101</v>
      </c>
      <c r="B20" s="189">
        <f>IFERROR(HLOOKUP($B$7,$F$8:$AC$75,AE20,FALSE),"-  ")</f>
        <v>0.32922378766777494</v>
      </c>
      <c r="F20" s="189">
        <f>IFERROR(F17/F15,"-  ")</f>
        <v>0</v>
      </c>
      <c r="G20" s="189">
        <f t="shared" ref="G20:AB20" si="6">IFERROR(G17/G15,"-  ")</f>
        <v>0</v>
      </c>
      <c r="H20" s="189">
        <f t="shared" si="6"/>
        <v>0</v>
      </c>
      <c r="I20" s="189">
        <f t="shared" si="6"/>
        <v>0</v>
      </c>
      <c r="J20" s="189">
        <f t="shared" si="6"/>
        <v>0</v>
      </c>
      <c r="K20" s="189">
        <f t="shared" si="6"/>
        <v>0</v>
      </c>
      <c r="L20" s="189">
        <f t="shared" si="6"/>
        <v>0</v>
      </c>
      <c r="M20" s="189">
        <f t="shared" si="6"/>
        <v>0</v>
      </c>
      <c r="N20" s="189">
        <f t="shared" si="6"/>
        <v>0</v>
      </c>
      <c r="O20" s="189">
        <f t="shared" si="6"/>
        <v>0</v>
      </c>
      <c r="P20" s="189">
        <f t="shared" si="6"/>
        <v>0</v>
      </c>
      <c r="Q20" s="189">
        <f t="shared" si="6"/>
        <v>0</v>
      </c>
      <c r="R20" s="189">
        <f t="shared" si="6"/>
        <v>0</v>
      </c>
      <c r="S20" s="189">
        <f t="shared" si="6"/>
        <v>0</v>
      </c>
      <c r="T20" s="189">
        <f t="shared" si="6"/>
        <v>0</v>
      </c>
      <c r="U20" s="189">
        <f t="shared" si="6"/>
        <v>0.12247864211582998</v>
      </c>
      <c r="V20" s="189">
        <f t="shared" si="6"/>
        <v>0.13587804277047003</v>
      </c>
      <c r="W20" s="189">
        <f t="shared" si="6"/>
        <v>0.14423198036247001</v>
      </c>
      <c r="X20" s="189">
        <f t="shared" si="6"/>
        <v>0.21675230243666999</v>
      </c>
      <c r="Y20" s="189">
        <f t="shared" si="6"/>
        <v>0.21675230243666999</v>
      </c>
      <c r="Z20" s="189">
        <f t="shared" si="6"/>
        <v>0.25985087068941004</v>
      </c>
      <c r="AA20" s="189">
        <f t="shared" si="6"/>
        <v>0.32104701003374991</v>
      </c>
      <c r="AB20" s="189">
        <f t="shared" si="6"/>
        <v>0.32922378766777494</v>
      </c>
      <c r="AC20" s="189">
        <f>IFERROR(AC17/AC15,"-  ")</f>
        <v>0.32922378766777494</v>
      </c>
      <c r="AD20" s="250"/>
      <c r="AE20" s="141">
        <v>13</v>
      </c>
    </row>
    <row r="21" spans="1:31">
      <c r="A21" s="182" t="s">
        <v>102</v>
      </c>
      <c r="B21" s="189">
        <f>IFERROR(HLOOKUP($B$7,$F$8:$AC$75,AE21,FALSE),"-  ")</f>
        <v>3.4714239933125555</v>
      </c>
      <c r="F21" s="189">
        <f>IFERROR(F19/F15,"-  ")</f>
        <v>1.2737622857142855E-2</v>
      </c>
      <c r="G21" s="189">
        <f t="shared" ref="G21:AC21" si="7">IFERROR(G19/G15,"-  ")</f>
        <v>6.2015141161159443E-2</v>
      </c>
      <c r="H21" s="189">
        <f t="shared" si="7"/>
        <v>0.21292790873795858</v>
      </c>
      <c r="I21" s="189">
        <f t="shared" si="7"/>
        <v>0.47352796299950906</v>
      </c>
      <c r="J21" s="189">
        <f t="shared" si="7"/>
        <v>0.45961724853186281</v>
      </c>
      <c r="K21" s="189">
        <f t="shared" si="7"/>
        <v>0.46151954227099307</v>
      </c>
      <c r="L21" s="189">
        <f t="shared" si="7"/>
        <v>0.439818393609061</v>
      </c>
      <c r="M21" s="189">
        <f t="shared" si="7"/>
        <v>0.43708208700941498</v>
      </c>
      <c r="N21" s="189">
        <f t="shared" si="7"/>
        <v>0.44039981480132834</v>
      </c>
      <c r="O21" s="189">
        <f t="shared" si="7"/>
        <v>0.47669653567546011</v>
      </c>
      <c r="P21" s="189">
        <f t="shared" si="7"/>
        <v>0.44612278581366105</v>
      </c>
      <c r="Q21" s="189">
        <f t="shared" si="7"/>
        <v>0.40357329290256644</v>
      </c>
      <c r="R21" s="189">
        <f t="shared" si="7"/>
        <v>0.3623917797147081</v>
      </c>
      <c r="S21" s="189">
        <f t="shared" si="7"/>
        <v>0.39443167817995151</v>
      </c>
      <c r="T21" s="189">
        <f t="shared" si="7"/>
        <v>0.82786512495438891</v>
      </c>
      <c r="U21" s="189">
        <f t="shared" si="7"/>
        <v>1.020569353846061</v>
      </c>
      <c r="V21" s="189">
        <f t="shared" si="7"/>
        <v>1.1675057836850837</v>
      </c>
      <c r="W21" s="189">
        <f t="shared" si="7"/>
        <v>1.3292578506614963</v>
      </c>
      <c r="X21" s="189">
        <f t="shared" si="7"/>
        <v>2.372103193545064</v>
      </c>
      <c r="Y21" s="189">
        <f t="shared" si="7"/>
        <v>2.4244504961460329</v>
      </c>
      <c r="Z21" s="189">
        <f t="shared" si="7"/>
        <v>2.5281528017336528</v>
      </c>
      <c r="AA21" s="189">
        <f t="shared" si="7"/>
        <v>3.4416837764172361</v>
      </c>
      <c r="AB21" s="189">
        <f t="shared" si="7"/>
        <v>3.4714239933125555</v>
      </c>
      <c r="AC21" s="189">
        <f t="shared" si="7"/>
        <v>0.32922378766777494</v>
      </c>
      <c r="AD21" s="250"/>
      <c r="AE21" s="141">
        <v>14</v>
      </c>
    </row>
    <row r="22" spans="1:31">
      <c r="A22" s="182" t="s">
        <v>103</v>
      </c>
      <c r="B22" s="189">
        <f>IFERROR(HLOOKUP($B$7,$F$8:$AC$75,AE22,FALSE),"-  ")</f>
        <v>0.3591532229103</v>
      </c>
      <c r="F22" s="189">
        <f>IFERROR(F17/F16,"-  ")</f>
        <v>0</v>
      </c>
      <c r="G22" s="189">
        <f t="shared" ref="G22:AC22" si="8">IFERROR(G17/G16,"-  ")</f>
        <v>0</v>
      </c>
      <c r="H22" s="189">
        <f t="shared" si="8"/>
        <v>0</v>
      </c>
      <c r="I22" s="189">
        <f t="shared" si="8"/>
        <v>0</v>
      </c>
      <c r="J22" s="189">
        <f t="shared" si="8"/>
        <v>0</v>
      </c>
      <c r="K22" s="189">
        <f t="shared" si="8"/>
        <v>0</v>
      </c>
      <c r="L22" s="189">
        <f t="shared" si="8"/>
        <v>0</v>
      </c>
      <c r="M22" s="189">
        <f t="shared" si="8"/>
        <v>0</v>
      </c>
      <c r="N22" s="189">
        <f t="shared" si="8"/>
        <v>0</v>
      </c>
      <c r="O22" s="189">
        <f t="shared" si="8"/>
        <v>0</v>
      </c>
      <c r="P22" s="189">
        <f t="shared" si="8"/>
        <v>0</v>
      </c>
      <c r="Q22" s="189">
        <f t="shared" si="8"/>
        <v>0</v>
      </c>
      <c r="R22" s="189">
        <f t="shared" si="8"/>
        <v>0</v>
      </c>
      <c r="S22" s="189">
        <f t="shared" si="8"/>
        <v>0</v>
      </c>
      <c r="T22" s="189">
        <f t="shared" si="8"/>
        <v>0</v>
      </c>
      <c r="U22" s="189">
        <f t="shared" si="8"/>
        <v>0.36743592634749001</v>
      </c>
      <c r="V22" s="189">
        <f t="shared" si="8"/>
        <v>0.32610730264912802</v>
      </c>
      <c r="W22" s="189">
        <f t="shared" si="8"/>
        <v>0.28846396072494002</v>
      </c>
      <c r="X22" s="189">
        <f t="shared" si="8"/>
        <v>0.37157537560571996</v>
      </c>
      <c r="Y22" s="189">
        <f t="shared" si="8"/>
        <v>0.32512845365500503</v>
      </c>
      <c r="Z22" s="189">
        <f t="shared" si="8"/>
        <v>0.34646782758588007</v>
      </c>
      <c r="AA22" s="189">
        <f t="shared" si="8"/>
        <v>0.38525641204049987</v>
      </c>
      <c r="AB22" s="189">
        <f t="shared" si="8"/>
        <v>0.3591532229103</v>
      </c>
      <c r="AC22" s="189">
        <f t="shared" si="8"/>
        <v>0.32922378766777494</v>
      </c>
      <c r="AD22" s="250"/>
      <c r="AE22" s="141">
        <v>15</v>
      </c>
    </row>
    <row r="23" spans="1:31">
      <c r="A23" s="167" t="s">
        <v>64</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70</v>
      </c>
      <c r="B24" s="174">
        <f>HLOOKUP($B$7,$F$8:$AC$75,AE24,FALSE)</f>
        <v>42.696883522800007</v>
      </c>
      <c r="F24" s="183">
        <f>F12</f>
        <v>0</v>
      </c>
      <c r="G24" s="183">
        <f t="shared" ref="G24:Q24" si="9">F24+G12</f>
        <v>0</v>
      </c>
      <c r="H24" s="183">
        <f t="shared" si="9"/>
        <v>0</v>
      </c>
      <c r="I24" s="183">
        <f t="shared" si="9"/>
        <v>0</v>
      </c>
      <c r="J24" s="183">
        <f t="shared" si="9"/>
        <v>0</v>
      </c>
      <c r="K24" s="183">
        <f t="shared" si="9"/>
        <v>0</v>
      </c>
      <c r="L24" s="183">
        <f t="shared" si="9"/>
        <v>0</v>
      </c>
      <c r="M24" s="183">
        <f t="shared" si="9"/>
        <v>0</v>
      </c>
      <c r="N24" s="183">
        <f t="shared" si="9"/>
        <v>0</v>
      </c>
      <c r="O24" s="183">
        <f t="shared" si="9"/>
        <v>0</v>
      </c>
      <c r="P24" s="183">
        <f t="shared" si="9"/>
        <v>0</v>
      </c>
      <c r="Q24" s="183">
        <f t="shared" si="9"/>
        <v>0</v>
      </c>
      <c r="R24" s="183">
        <f>R12</f>
        <v>0</v>
      </c>
      <c r="S24" s="183">
        <f t="shared" ref="S24:AC24" si="10">R24+S12</f>
        <v>0</v>
      </c>
      <c r="T24" s="183">
        <f t="shared" si="10"/>
        <v>0</v>
      </c>
      <c r="U24" s="183">
        <f t="shared" si="10"/>
        <v>0</v>
      </c>
      <c r="V24" s="183">
        <f t="shared" si="10"/>
        <v>0</v>
      </c>
      <c r="W24" s="183">
        <f t="shared" si="10"/>
        <v>0</v>
      </c>
      <c r="X24" s="183">
        <f t="shared" si="10"/>
        <v>42.696883522800007</v>
      </c>
      <c r="Y24" s="183">
        <f t="shared" si="10"/>
        <v>42.696883522800007</v>
      </c>
      <c r="Z24" s="183">
        <f t="shared" si="10"/>
        <v>42.696883522800007</v>
      </c>
      <c r="AA24" s="183">
        <f t="shared" si="10"/>
        <v>42.696883522800007</v>
      </c>
      <c r="AB24" s="183">
        <f t="shared" si="10"/>
        <v>42.696883522800007</v>
      </c>
      <c r="AC24" s="183">
        <f t="shared" si="10"/>
        <v>42.696883522800007</v>
      </c>
      <c r="AD24" s="245"/>
      <c r="AE24" s="141">
        <v>17</v>
      </c>
    </row>
    <row r="25" spans="1:31">
      <c r="A25" s="182" t="s">
        <v>12</v>
      </c>
      <c r="B25" s="174">
        <f>HLOOKUP($B$7,$F$8:$AC$75,AE25,FALSE)</f>
        <v>0</v>
      </c>
      <c r="E25" s="175" t="s">
        <v>111</v>
      </c>
      <c r="F25" s="176"/>
      <c r="G25" s="176"/>
      <c r="H25" s="176"/>
      <c r="I25" s="176"/>
      <c r="J25" s="176"/>
      <c r="K25" s="176"/>
      <c r="L25" s="176"/>
      <c r="M25" s="176"/>
      <c r="N25" s="176"/>
      <c r="O25" s="176"/>
      <c r="P25" s="176"/>
      <c r="Q25" s="176"/>
      <c r="R25" s="235"/>
      <c r="S25" s="235"/>
      <c r="T25" s="235"/>
      <c r="U25" s="235"/>
      <c r="V25" s="235"/>
      <c r="W25" s="235"/>
      <c r="X25" s="235"/>
      <c r="Y25" s="235"/>
      <c r="Z25" s="235"/>
      <c r="AA25" s="235"/>
      <c r="AB25" s="235"/>
      <c r="AC25" s="235"/>
      <c r="AD25" s="245"/>
      <c r="AE25" s="141">
        <v>18</v>
      </c>
    </row>
    <row r="26" spans="1:31">
      <c r="A26" s="194" t="s">
        <v>39</v>
      </c>
      <c r="B26" s="186">
        <f>HLOOKUP($B$7,$F$8:$AC$75,AE26,FALSE)</f>
        <v>42.696883522800007</v>
      </c>
      <c r="C26" s="187"/>
      <c r="D26" s="187"/>
      <c r="E26" s="187"/>
      <c r="F26" s="188">
        <f>F24+F25</f>
        <v>0</v>
      </c>
      <c r="G26" s="188">
        <f>G24+G25</f>
        <v>0</v>
      </c>
      <c r="H26" s="188">
        <f t="shared" ref="H26:AC26" si="11">H24+H25</f>
        <v>0</v>
      </c>
      <c r="I26" s="188">
        <f t="shared" si="11"/>
        <v>0</v>
      </c>
      <c r="J26" s="188">
        <f t="shared" si="11"/>
        <v>0</v>
      </c>
      <c r="K26" s="188">
        <f t="shared" si="11"/>
        <v>0</v>
      </c>
      <c r="L26" s="188">
        <f t="shared" si="11"/>
        <v>0</v>
      </c>
      <c r="M26" s="188">
        <f t="shared" si="11"/>
        <v>0</v>
      </c>
      <c r="N26" s="188">
        <f t="shared" si="11"/>
        <v>0</v>
      </c>
      <c r="O26" s="188">
        <f t="shared" si="11"/>
        <v>0</v>
      </c>
      <c r="P26" s="188">
        <f t="shared" si="11"/>
        <v>0</v>
      </c>
      <c r="Q26" s="188">
        <f t="shared" si="11"/>
        <v>0</v>
      </c>
      <c r="R26" s="188">
        <f t="shared" si="11"/>
        <v>0</v>
      </c>
      <c r="S26" s="188">
        <f t="shared" si="11"/>
        <v>0</v>
      </c>
      <c r="T26" s="188">
        <f t="shared" si="11"/>
        <v>0</v>
      </c>
      <c r="U26" s="188">
        <f t="shared" si="11"/>
        <v>0</v>
      </c>
      <c r="V26" s="188">
        <f t="shared" si="11"/>
        <v>0</v>
      </c>
      <c r="W26" s="188">
        <f t="shared" si="11"/>
        <v>0</v>
      </c>
      <c r="X26" s="188">
        <f t="shared" si="11"/>
        <v>42.696883522800007</v>
      </c>
      <c r="Y26" s="188">
        <f t="shared" si="11"/>
        <v>42.696883522800007</v>
      </c>
      <c r="Z26" s="188">
        <f t="shared" si="11"/>
        <v>42.696883522800007</v>
      </c>
      <c r="AA26" s="188">
        <f t="shared" si="11"/>
        <v>42.696883522800007</v>
      </c>
      <c r="AB26" s="188">
        <f t="shared" si="11"/>
        <v>42.696883522800007</v>
      </c>
      <c r="AC26" s="188">
        <f t="shared" si="11"/>
        <v>42.696883522800007</v>
      </c>
      <c r="AD26" s="245"/>
      <c r="AE26" s="141">
        <v>19</v>
      </c>
    </row>
    <row r="27" spans="1:31">
      <c r="A27" s="167" t="s">
        <v>65</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71</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52">
        <f>R13</f>
        <v>0</v>
      </c>
      <c r="S28" s="252">
        <f t="shared" ref="S28:AC28" si="13">R28+S13</f>
        <v>0</v>
      </c>
      <c r="T28" s="252">
        <f t="shared" si="13"/>
        <v>0</v>
      </c>
      <c r="U28" s="252">
        <f t="shared" si="13"/>
        <v>0</v>
      </c>
      <c r="V28" s="252">
        <f t="shared" si="13"/>
        <v>0</v>
      </c>
      <c r="W28" s="252">
        <f t="shared" si="13"/>
        <v>0</v>
      </c>
      <c r="X28" s="252">
        <f t="shared" si="13"/>
        <v>0</v>
      </c>
      <c r="Y28" s="252">
        <f t="shared" si="13"/>
        <v>0</v>
      </c>
      <c r="Z28" s="252">
        <f t="shared" si="13"/>
        <v>0</v>
      </c>
      <c r="AA28" s="252">
        <f t="shared" si="13"/>
        <v>0</v>
      </c>
      <c r="AB28" s="252">
        <f t="shared" si="13"/>
        <v>0</v>
      </c>
      <c r="AC28" s="252">
        <f t="shared" si="13"/>
        <v>0</v>
      </c>
      <c r="AD28" s="249"/>
      <c r="AE28" s="141">
        <v>21</v>
      </c>
    </row>
    <row r="29" spans="1:31">
      <c r="A29" s="182" t="s">
        <v>13</v>
      </c>
      <c r="B29" s="178">
        <f>HLOOKUP($B$7,$F$8:$AC$75,AE29,FALSE)</f>
        <v>0</v>
      </c>
      <c r="E29" s="175" t="s">
        <v>111</v>
      </c>
      <c r="F29" s="246"/>
      <c r="G29" s="246"/>
      <c r="H29" s="246"/>
      <c r="I29" s="246"/>
      <c r="J29" s="246"/>
      <c r="K29" s="246"/>
      <c r="L29" s="246"/>
      <c r="M29" s="246"/>
      <c r="N29" s="246"/>
      <c r="O29" s="246"/>
      <c r="P29" s="246"/>
      <c r="Q29" s="246"/>
      <c r="R29" s="241"/>
      <c r="S29" s="241"/>
      <c r="T29" s="241"/>
      <c r="U29" s="241"/>
      <c r="V29" s="241"/>
      <c r="W29" s="241"/>
      <c r="X29" s="241"/>
      <c r="Y29" s="241"/>
      <c r="Z29" s="241"/>
      <c r="AA29" s="241"/>
      <c r="AB29" s="241"/>
      <c r="AC29" s="241"/>
      <c r="AD29" s="249"/>
      <c r="AE29" s="141">
        <v>22</v>
      </c>
    </row>
    <row r="30" spans="1:31">
      <c r="A30" s="194" t="s">
        <v>22</v>
      </c>
      <c r="B30" s="195">
        <f>HLOOKUP($B$7,$F$8:$AC$75,AE30,FALSE)</f>
        <v>0</v>
      </c>
      <c r="C30" s="187"/>
      <c r="D30" s="187"/>
      <c r="E30" s="187"/>
      <c r="F30" s="253">
        <f>F28+F29</f>
        <v>0</v>
      </c>
      <c r="G30" s="253">
        <f>G28+G29</f>
        <v>0</v>
      </c>
      <c r="H30" s="253">
        <f t="shared" ref="H30:AC30" si="14">H28+H29</f>
        <v>0</v>
      </c>
      <c r="I30" s="253">
        <f t="shared" si="14"/>
        <v>0</v>
      </c>
      <c r="J30" s="253">
        <f t="shared" si="14"/>
        <v>0</v>
      </c>
      <c r="K30" s="253">
        <f t="shared" si="14"/>
        <v>0</v>
      </c>
      <c r="L30" s="253">
        <f t="shared" si="14"/>
        <v>0</v>
      </c>
      <c r="M30" s="253">
        <f t="shared" si="14"/>
        <v>0</v>
      </c>
      <c r="N30" s="253">
        <f t="shared" si="14"/>
        <v>0</v>
      </c>
      <c r="O30" s="253">
        <f t="shared" si="14"/>
        <v>0</v>
      </c>
      <c r="P30" s="253">
        <f t="shared" si="14"/>
        <v>0</v>
      </c>
      <c r="Q30" s="253">
        <f t="shared" si="14"/>
        <v>0</v>
      </c>
      <c r="R30" s="253">
        <f t="shared" si="14"/>
        <v>0</v>
      </c>
      <c r="S30" s="253">
        <f t="shared" si="14"/>
        <v>0</v>
      </c>
      <c r="T30" s="253">
        <f t="shared" si="14"/>
        <v>0</v>
      </c>
      <c r="U30" s="253">
        <f t="shared" si="14"/>
        <v>0</v>
      </c>
      <c r="V30" s="253">
        <f t="shared" si="14"/>
        <v>0</v>
      </c>
      <c r="W30" s="253">
        <f t="shared" si="14"/>
        <v>0</v>
      </c>
      <c r="X30" s="253">
        <f t="shared" si="14"/>
        <v>0</v>
      </c>
      <c r="Y30" s="253">
        <f t="shared" si="14"/>
        <v>0</v>
      </c>
      <c r="Z30" s="253">
        <f t="shared" si="14"/>
        <v>0</v>
      </c>
      <c r="AA30" s="253">
        <f t="shared" si="14"/>
        <v>0</v>
      </c>
      <c r="AB30" s="253">
        <f t="shared" si="14"/>
        <v>0</v>
      </c>
      <c r="AC30" s="253">
        <f t="shared" si="14"/>
        <v>0</v>
      </c>
      <c r="AD30" s="249"/>
      <c r="AE30" s="141">
        <v>23</v>
      </c>
    </row>
    <row r="31" spans="1:31">
      <c r="A31" s="167" t="s">
        <v>82</v>
      </c>
      <c r="B31" s="16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245"/>
      <c r="AE31" s="141">
        <v>24</v>
      </c>
    </row>
    <row r="32" spans="1:31">
      <c r="A32" s="199" t="s">
        <v>40</v>
      </c>
      <c r="B32" s="200">
        <f t="shared" ref="B32:B40" si="15">HLOOKUP($B$7,$F$8:$AC$75,AE32,FALSE)</f>
        <v>20187</v>
      </c>
      <c r="E32" s="175" t="s">
        <v>24</v>
      </c>
      <c r="F32" s="237">
        <v>3629</v>
      </c>
      <c r="G32" s="237">
        <v>6810</v>
      </c>
      <c r="H32" s="237">
        <v>5264</v>
      </c>
      <c r="I32" s="237">
        <v>4061</v>
      </c>
      <c r="J32" s="237">
        <v>5195</v>
      </c>
      <c r="K32" s="237">
        <v>7074</v>
      </c>
      <c r="L32" s="237">
        <v>4867</v>
      </c>
      <c r="M32" s="237">
        <v>7915</v>
      </c>
      <c r="N32" s="237">
        <v>5166.9800839285963</v>
      </c>
      <c r="O32" s="237">
        <v>6800.0199160714037</v>
      </c>
      <c r="P32" s="237">
        <v>7035</v>
      </c>
      <c r="Q32" s="237">
        <v>9199</v>
      </c>
      <c r="R32" s="237">
        <v>11984</v>
      </c>
      <c r="S32" s="237">
        <v>11337</v>
      </c>
      <c r="T32" s="237">
        <v>37959</v>
      </c>
      <c r="U32" s="237">
        <v>12678</v>
      </c>
      <c r="V32" s="237">
        <v>16047</v>
      </c>
      <c r="W32" s="237">
        <v>34301</v>
      </c>
      <c r="X32" s="237">
        <v>15963</v>
      </c>
      <c r="Y32" s="237">
        <v>23653</v>
      </c>
      <c r="Z32" s="237">
        <v>18821</v>
      </c>
      <c r="AA32" s="237">
        <v>18967</v>
      </c>
      <c r="AB32" s="237">
        <v>20187</v>
      </c>
      <c r="AC32" s="237"/>
      <c r="AD32" s="202">
        <f t="shared" ref="AD32:AD40" si="16">SUM(F32:AC32)</f>
        <v>294913</v>
      </c>
      <c r="AE32" s="141">
        <v>25</v>
      </c>
    </row>
    <row r="33" spans="1:31">
      <c r="A33" s="199" t="s">
        <v>41</v>
      </c>
      <c r="B33" s="200">
        <f t="shared" si="15"/>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16"/>
        <v>0</v>
      </c>
      <c r="AE33" s="141">
        <v>26</v>
      </c>
    </row>
    <row r="34" spans="1:31">
      <c r="A34" s="199" t="s">
        <v>42</v>
      </c>
      <c r="B34" s="200">
        <f t="shared" si="15"/>
        <v>0</v>
      </c>
      <c r="E34" s="175" t="s">
        <v>24</v>
      </c>
      <c r="F34" s="237">
        <v>0</v>
      </c>
      <c r="G34" s="237">
        <v>0</v>
      </c>
      <c r="H34" s="237">
        <v>0</v>
      </c>
      <c r="I34" s="237">
        <v>0</v>
      </c>
      <c r="J34" s="237">
        <v>0</v>
      </c>
      <c r="K34" s="237">
        <v>0</v>
      </c>
      <c r="L34" s="237">
        <v>0</v>
      </c>
      <c r="M34" s="237">
        <v>0</v>
      </c>
      <c r="N34" s="237">
        <v>0</v>
      </c>
      <c r="O34" s="237">
        <v>0</v>
      </c>
      <c r="P34" s="237">
        <v>0</v>
      </c>
      <c r="Q34" s="237">
        <v>0</v>
      </c>
      <c r="R34" s="237">
        <v>0</v>
      </c>
      <c r="S34" s="237">
        <v>0</v>
      </c>
      <c r="T34" s="237">
        <v>0</v>
      </c>
      <c r="U34" s="237">
        <v>0</v>
      </c>
      <c r="V34" s="237">
        <v>0</v>
      </c>
      <c r="W34" s="237">
        <v>0</v>
      </c>
      <c r="X34" s="237">
        <v>0</v>
      </c>
      <c r="Y34" s="237">
        <v>0</v>
      </c>
      <c r="Z34" s="237">
        <v>0</v>
      </c>
      <c r="AA34" s="237">
        <v>0</v>
      </c>
      <c r="AB34" s="237">
        <v>0</v>
      </c>
      <c r="AC34" s="237"/>
      <c r="AD34" s="202">
        <f t="shared" si="16"/>
        <v>0</v>
      </c>
      <c r="AE34" s="141">
        <v>27</v>
      </c>
    </row>
    <row r="35" spans="1:31">
      <c r="A35" s="199" t="s">
        <v>43</v>
      </c>
      <c r="B35" s="200">
        <f t="shared" si="15"/>
        <v>0</v>
      </c>
      <c r="E35" s="175" t="s">
        <v>24</v>
      </c>
      <c r="F35" s="237">
        <v>0</v>
      </c>
      <c r="G35" s="237">
        <v>0</v>
      </c>
      <c r="H35" s="237">
        <v>0</v>
      </c>
      <c r="I35" s="237">
        <v>0</v>
      </c>
      <c r="J35" s="237">
        <v>0</v>
      </c>
      <c r="K35" s="237">
        <v>0</v>
      </c>
      <c r="L35" s="237">
        <v>0</v>
      </c>
      <c r="M35" s="237">
        <v>0</v>
      </c>
      <c r="N35" s="237">
        <v>0</v>
      </c>
      <c r="O35" s="237">
        <v>0</v>
      </c>
      <c r="P35" s="237">
        <v>0</v>
      </c>
      <c r="Q35" s="237">
        <v>0</v>
      </c>
      <c r="R35" s="237">
        <v>0</v>
      </c>
      <c r="S35" s="237">
        <v>0</v>
      </c>
      <c r="T35" s="237">
        <v>0</v>
      </c>
      <c r="U35" s="237">
        <v>0</v>
      </c>
      <c r="V35" s="237">
        <v>0</v>
      </c>
      <c r="W35" s="237">
        <v>0</v>
      </c>
      <c r="X35" s="237">
        <v>0</v>
      </c>
      <c r="Y35" s="237">
        <v>0</v>
      </c>
      <c r="Z35" s="237">
        <v>0</v>
      </c>
      <c r="AA35" s="237">
        <v>0</v>
      </c>
      <c r="AB35" s="237">
        <v>0</v>
      </c>
      <c r="AC35" s="237"/>
      <c r="AD35" s="202">
        <f t="shared" si="16"/>
        <v>0</v>
      </c>
      <c r="AE35" s="141">
        <v>28</v>
      </c>
    </row>
    <row r="36" spans="1:31">
      <c r="A36" s="199" t="s">
        <v>44</v>
      </c>
      <c r="B36" s="200">
        <f t="shared" si="15"/>
        <v>28061.239999999991</v>
      </c>
      <c r="E36" s="175" t="s">
        <v>24</v>
      </c>
      <c r="F36" s="237">
        <v>0</v>
      </c>
      <c r="G36" s="237">
        <v>0</v>
      </c>
      <c r="H36" s="237">
        <v>0</v>
      </c>
      <c r="I36" s="237">
        <v>4191</v>
      </c>
      <c r="J36" s="237">
        <v>36872</v>
      </c>
      <c r="K36" s="237">
        <v>16860</v>
      </c>
      <c r="L36" s="237">
        <v>27140.240000000005</v>
      </c>
      <c r="M36" s="237">
        <v>14962.76999999999</v>
      </c>
      <c r="N36" s="237">
        <v>24156.150000000009</v>
      </c>
      <c r="O36" s="237">
        <v>85588.23000000001</v>
      </c>
      <c r="P36" s="237">
        <v>-23424.820000000007</v>
      </c>
      <c r="Q36" s="237">
        <v>28190.389999999985</v>
      </c>
      <c r="R36" s="237">
        <v>27284.059999999998</v>
      </c>
      <c r="S36" s="237">
        <v>16285.050000000017</v>
      </c>
      <c r="T36" s="237">
        <v>7777.460000000021</v>
      </c>
      <c r="U36" s="237">
        <v>36379.839999999967</v>
      </c>
      <c r="V36" s="237">
        <v>13394.109999999986</v>
      </c>
      <c r="W36" s="237">
        <v>16390.25</v>
      </c>
      <c r="X36" s="237">
        <v>258181.86</v>
      </c>
      <c r="Y36" s="237">
        <v>28192.220000000088</v>
      </c>
      <c r="Z36" s="237">
        <v>22948.319999999949</v>
      </c>
      <c r="AA36" s="237">
        <v>42908.390000000014</v>
      </c>
      <c r="AB36" s="237">
        <v>28061.239999999991</v>
      </c>
      <c r="AC36" s="237"/>
      <c r="AD36" s="202">
        <f t="shared" si="16"/>
        <v>712338.76</v>
      </c>
      <c r="AE36" s="141">
        <v>29</v>
      </c>
    </row>
    <row r="37" spans="1:31">
      <c r="A37" s="199" t="s">
        <v>45</v>
      </c>
      <c r="B37" s="200">
        <f t="shared" si="15"/>
        <v>806.42000000000053</v>
      </c>
      <c r="E37" s="175" t="s">
        <v>24</v>
      </c>
      <c r="F37" s="237">
        <v>0</v>
      </c>
      <c r="G37" s="237">
        <v>0</v>
      </c>
      <c r="H37" s="237">
        <v>0</v>
      </c>
      <c r="I37" s="237">
        <v>0</v>
      </c>
      <c r="J37" s="237">
        <v>0</v>
      </c>
      <c r="K37" s="237">
        <v>0</v>
      </c>
      <c r="L37" s="237">
        <v>0</v>
      </c>
      <c r="M37" s="237">
        <v>0</v>
      </c>
      <c r="N37" s="237">
        <v>0</v>
      </c>
      <c r="O37" s="237">
        <v>0</v>
      </c>
      <c r="P37" s="237">
        <v>0</v>
      </c>
      <c r="Q37" s="237">
        <v>0</v>
      </c>
      <c r="R37" s="237">
        <v>0</v>
      </c>
      <c r="S37" s="237">
        <v>0</v>
      </c>
      <c r="T37" s="237">
        <v>0</v>
      </c>
      <c r="U37" s="237">
        <v>0</v>
      </c>
      <c r="V37" s="237">
        <v>0</v>
      </c>
      <c r="W37" s="237">
        <v>432.5</v>
      </c>
      <c r="X37" s="237">
        <v>761.23</v>
      </c>
      <c r="Y37" s="237">
        <v>658.17000000000007</v>
      </c>
      <c r="Z37" s="237">
        <v>0</v>
      </c>
      <c r="AA37" s="237">
        <v>1509.4899999999998</v>
      </c>
      <c r="AB37" s="237">
        <v>806.42000000000053</v>
      </c>
      <c r="AC37" s="237"/>
      <c r="AD37" s="202">
        <f t="shared" si="16"/>
        <v>4167.8100000000004</v>
      </c>
      <c r="AE37" s="141">
        <v>30</v>
      </c>
    </row>
    <row r="38" spans="1:31">
      <c r="A38" s="199" t="s">
        <v>46</v>
      </c>
      <c r="B38" s="200">
        <f t="shared" si="15"/>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16"/>
        <v>1951</v>
      </c>
      <c r="AE38" s="141">
        <v>31</v>
      </c>
    </row>
    <row r="39" spans="1:31">
      <c r="A39" s="199" t="s">
        <v>83</v>
      </c>
      <c r="B39" s="200">
        <f t="shared" si="15"/>
        <v>1010</v>
      </c>
      <c r="E39" s="175" t="s">
        <v>24</v>
      </c>
      <c r="F39" s="237">
        <v>62</v>
      </c>
      <c r="G39" s="237">
        <v>115</v>
      </c>
      <c r="H39" s="237">
        <v>478</v>
      </c>
      <c r="I39" s="237">
        <v>-1</v>
      </c>
      <c r="J39" s="237">
        <v>1149</v>
      </c>
      <c r="K39" s="237">
        <v>554</v>
      </c>
      <c r="L39" s="237">
        <v>430</v>
      </c>
      <c r="M39" s="237">
        <v>296</v>
      </c>
      <c r="N39" s="237">
        <v>1605</v>
      </c>
      <c r="O39" s="237">
        <v>456</v>
      </c>
      <c r="P39" s="237">
        <v>724</v>
      </c>
      <c r="Q39" s="237">
        <v>2012</v>
      </c>
      <c r="R39" s="237">
        <v>793</v>
      </c>
      <c r="S39" s="237">
        <v>502</v>
      </c>
      <c r="T39" s="237">
        <v>1804</v>
      </c>
      <c r="U39" s="237">
        <v>881</v>
      </c>
      <c r="V39" s="237">
        <v>595</v>
      </c>
      <c r="W39" s="237">
        <v>2156</v>
      </c>
      <c r="X39" s="237">
        <v>7061</v>
      </c>
      <c r="Y39" s="237">
        <v>1474</v>
      </c>
      <c r="Z39" s="237">
        <v>1648</v>
      </c>
      <c r="AA39" s="237">
        <v>1563</v>
      </c>
      <c r="AB39" s="237">
        <v>1010</v>
      </c>
      <c r="AC39" s="237"/>
      <c r="AD39" s="202">
        <f t="shared" si="16"/>
        <v>27367</v>
      </c>
      <c r="AE39" s="141">
        <v>32</v>
      </c>
    </row>
    <row r="40" spans="1:31">
      <c r="A40" s="213" t="s">
        <v>47</v>
      </c>
      <c r="B40" s="254">
        <f t="shared" si="15"/>
        <v>50121.659999999989</v>
      </c>
      <c r="C40" s="187"/>
      <c r="D40" s="187"/>
      <c r="E40" s="214"/>
      <c r="F40" s="309">
        <f>SUM(F32:F39)</f>
        <v>3691</v>
      </c>
      <c r="G40" s="309">
        <f t="shared" ref="G40:AC40" si="17">SUM(G32:G39)</f>
        <v>6925</v>
      </c>
      <c r="H40" s="309">
        <f t="shared" si="17"/>
        <v>5742</v>
      </c>
      <c r="I40" s="309">
        <f t="shared" si="17"/>
        <v>8251</v>
      </c>
      <c r="J40" s="309">
        <f t="shared" si="17"/>
        <v>43260</v>
      </c>
      <c r="K40" s="309">
        <f t="shared" si="17"/>
        <v>24781</v>
      </c>
      <c r="L40" s="309">
        <f t="shared" si="17"/>
        <v>33523.240000000005</v>
      </c>
      <c r="M40" s="309">
        <f t="shared" si="17"/>
        <v>23632.76999999999</v>
      </c>
      <c r="N40" s="309">
        <f t="shared" si="17"/>
        <v>29834.130083928605</v>
      </c>
      <c r="O40" s="309">
        <f t="shared" si="17"/>
        <v>92977.249916071421</v>
      </c>
      <c r="P40" s="309">
        <f t="shared" si="17"/>
        <v>-15527.740000000007</v>
      </c>
      <c r="Q40" s="309">
        <f t="shared" si="17"/>
        <v>39638.309999999983</v>
      </c>
      <c r="R40" s="309">
        <f t="shared" si="17"/>
        <v>40113.06</v>
      </c>
      <c r="S40" s="309">
        <f t="shared" si="17"/>
        <v>28170.050000000017</v>
      </c>
      <c r="T40" s="309">
        <f t="shared" si="17"/>
        <v>47635.460000000021</v>
      </c>
      <c r="U40" s="309">
        <f t="shared" si="17"/>
        <v>49984.839999999967</v>
      </c>
      <c r="V40" s="309">
        <f t="shared" si="17"/>
        <v>30094.109999999986</v>
      </c>
      <c r="W40" s="309">
        <f t="shared" si="17"/>
        <v>53354.75</v>
      </c>
      <c r="X40" s="309">
        <f t="shared" si="17"/>
        <v>282014.08999999997</v>
      </c>
      <c r="Y40" s="215">
        <f t="shared" si="17"/>
        <v>54044.390000000087</v>
      </c>
      <c r="Z40" s="215">
        <f t="shared" si="17"/>
        <v>43475.319999999949</v>
      </c>
      <c r="AA40" s="215">
        <f t="shared" si="17"/>
        <v>65001.880000000012</v>
      </c>
      <c r="AB40" s="215">
        <f t="shared" si="17"/>
        <v>50121.659999999989</v>
      </c>
      <c r="AC40" s="215">
        <f t="shared" si="17"/>
        <v>0</v>
      </c>
      <c r="AD40" s="205">
        <f t="shared" si="16"/>
        <v>1040737.5700000001</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8"/>
        <v>1347433.27</v>
      </c>
      <c r="E46" s="175" t="s">
        <v>111</v>
      </c>
      <c r="F46" s="237">
        <v>0</v>
      </c>
      <c r="G46" s="237">
        <v>84244</v>
      </c>
      <c r="H46" s="237">
        <v>153771.5</v>
      </c>
      <c r="I46" s="237">
        <v>335195.82999999996</v>
      </c>
      <c r="J46" s="237">
        <v>304511.02</v>
      </c>
      <c r="K46" s="237">
        <v>305771.35000000003</v>
      </c>
      <c r="L46" s="237">
        <v>291393.65000000002</v>
      </c>
      <c r="M46" s="237">
        <v>289580.76</v>
      </c>
      <c r="N46" s="237">
        <v>291778.86</v>
      </c>
      <c r="O46" s="237">
        <v>331233</v>
      </c>
      <c r="P46" s="237">
        <v>295570.51</v>
      </c>
      <c r="Q46" s="237">
        <v>267380.12</v>
      </c>
      <c r="R46" s="237">
        <v>240096.06</v>
      </c>
      <c r="S46" s="237">
        <v>261323.51</v>
      </c>
      <c r="T46" s="237">
        <v>282604.39999999997</v>
      </c>
      <c r="U46" s="237">
        <v>373897.23</v>
      </c>
      <c r="V46" s="237">
        <v>457853.17000000004</v>
      </c>
      <c r="W46" s="237">
        <v>548628.79999999993</v>
      </c>
      <c r="X46" s="237">
        <v>981365.09000000008</v>
      </c>
      <c r="Y46" s="237">
        <v>987854.60999999987</v>
      </c>
      <c r="Z46" s="237">
        <v>1033612.35</v>
      </c>
      <c r="AA46" s="237">
        <v>1357848.12</v>
      </c>
      <c r="AB46" s="237">
        <v>1347433.27</v>
      </c>
      <c r="AC46" s="237"/>
      <c r="AD46" s="245"/>
      <c r="AE46" s="141">
        <v>39</v>
      </c>
    </row>
    <row r="47" spans="1:31">
      <c r="A47" s="199" t="s">
        <v>93</v>
      </c>
      <c r="B47" s="200">
        <f t="shared" si="1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66</v>
      </c>
      <c r="B50" s="168"/>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245"/>
      <c r="AE50" s="141">
        <v>43</v>
      </c>
    </row>
    <row r="51" spans="1:31">
      <c r="A51" s="136" t="s">
        <v>59</v>
      </c>
      <c r="B51" s="210">
        <f>HLOOKUP($B$7,$F$8:$AC$75,AE51,FALSE)</f>
        <v>858771</v>
      </c>
      <c r="F51" s="208">
        <f>$F$4</f>
        <v>858771</v>
      </c>
      <c r="G51" s="208">
        <f t="shared" ref="G51:Q51" si="19">$F$4</f>
        <v>858771</v>
      </c>
      <c r="H51" s="208">
        <f t="shared" si="19"/>
        <v>858771</v>
      </c>
      <c r="I51" s="208">
        <f t="shared" si="19"/>
        <v>858771</v>
      </c>
      <c r="J51" s="208">
        <f t="shared" si="19"/>
        <v>858771</v>
      </c>
      <c r="K51" s="208">
        <f t="shared" si="19"/>
        <v>858771</v>
      </c>
      <c r="L51" s="208">
        <f t="shared" si="19"/>
        <v>858771</v>
      </c>
      <c r="M51" s="208">
        <f t="shared" si="19"/>
        <v>858771</v>
      </c>
      <c r="N51" s="208">
        <f t="shared" si="19"/>
        <v>858771</v>
      </c>
      <c r="O51" s="208">
        <f t="shared" si="19"/>
        <v>858771</v>
      </c>
      <c r="P51" s="208">
        <f t="shared" si="19"/>
        <v>858771</v>
      </c>
      <c r="Q51" s="208">
        <f t="shared" si="19"/>
        <v>858771</v>
      </c>
      <c r="R51" s="208">
        <f>$G$4</f>
        <v>858771</v>
      </c>
      <c r="S51" s="208">
        <f t="shared" ref="S51:AC51" si="20">$G$4</f>
        <v>858771</v>
      </c>
      <c r="T51" s="208">
        <f t="shared" si="20"/>
        <v>858771</v>
      </c>
      <c r="U51" s="208">
        <f>$G$4</f>
        <v>858771</v>
      </c>
      <c r="V51" s="208">
        <f t="shared" si="20"/>
        <v>858771</v>
      </c>
      <c r="W51" s="208">
        <f t="shared" si="20"/>
        <v>858771</v>
      </c>
      <c r="X51" s="208">
        <f t="shared" si="20"/>
        <v>858771</v>
      </c>
      <c r="Y51" s="208">
        <f t="shared" si="20"/>
        <v>858771</v>
      </c>
      <c r="Z51" s="208">
        <f t="shared" si="20"/>
        <v>858771</v>
      </c>
      <c r="AA51" s="208">
        <f t="shared" si="20"/>
        <v>858771</v>
      </c>
      <c r="AB51" s="208">
        <f t="shared" si="20"/>
        <v>858771</v>
      </c>
      <c r="AC51" s="208">
        <f t="shared" si="20"/>
        <v>858771</v>
      </c>
      <c r="AD51" s="209"/>
      <c r="AE51" s="141">
        <v>44</v>
      </c>
    </row>
    <row r="52" spans="1:31">
      <c r="A52" s="136" t="s">
        <v>60</v>
      </c>
      <c r="B52" s="210">
        <f>HLOOKUP($B$7,$F$8:$AC$75,AE52,FALSE)</f>
        <v>787206.75</v>
      </c>
      <c r="F52" s="210">
        <f t="shared" ref="F52:AC52" si="21">F51*(F9/12)</f>
        <v>71564.25</v>
      </c>
      <c r="G52" s="210">
        <f t="shared" si="21"/>
        <v>143128.5</v>
      </c>
      <c r="H52" s="210">
        <f t="shared" si="21"/>
        <v>214692.75</v>
      </c>
      <c r="I52" s="210">
        <f t="shared" si="21"/>
        <v>286257</v>
      </c>
      <c r="J52" s="210">
        <f t="shared" si="21"/>
        <v>357821.25</v>
      </c>
      <c r="K52" s="210">
        <f t="shared" si="21"/>
        <v>429385.5</v>
      </c>
      <c r="L52" s="210">
        <f t="shared" si="21"/>
        <v>500949.75000000006</v>
      </c>
      <c r="M52" s="210">
        <f t="shared" si="21"/>
        <v>572514</v>
      </c>
      <c r="N52" s="210">
        <f t="shared" si="21"/>
        <v>644078.25</v>
      </c>
      <c r="O52" s="210">
        <f t="shared" si="21"/>
        <v>715642.5</v>
      </c>
      <c r="P52" s="210">
        <f t="shared" si="21"/>
        <v>787206.75</v>
      </c>
      <c r="Q52" s="210">
        <f t="shared" si="21"/>
        <v>858771</v>
      </c>
      <c r="R52" s="210">
        <f t="shared" si="21"/>
        <v>71564.25</v>
      </c>
      <c r="S52" s="210">
        <f t="shared" si="21"/>
        <v>143128.5</v>
      </c>
      <c r="T52" s="210">
        <f t="shared" si="21"/>
        <v>214692.75</v>
      </c>
      <c r="U52" s="210">
        <f t="shared" si="21"/>
        <v>286257</v>
      </c>
      <c r="V52" s="210">
        <f t="shared" si="21"/>
        <v>357821.25</v>
      </c>
      <c r="W52" s="210">
        <f t="shared" si="21"/>
        <v>429385.5</v>
      </c>
      <c r="X52" s="210">
        <f t="shared" si="21"/>
        <v>500949.75000000006</v>
      </c>
      <c r="Y52" s="210">
        <f t="shared" si="21"/>
        <v>572514</v>
      </c>
      <c r="Z52" s="210">
        <f t="shared" si="21"/>
        <v>644078.25</v>
      </c>
      <c r="AA52" s="210">
        <f t="shared" si="21"/>
        <v>715642.5</v>
      </c>
      <c r="AB52" s="210">
        <f t="shared" si="21"/>
        <v>787206.75</v>
      </c>
      <c r="AC52" s="210">
        <f t="shared" si="21"/>
        <v>858771</v>
      </c>
      <c r="AD52" s="245"/>
      <c r="AE52" s="141">
        <v>45</v>
      </c>
    </row>
    <row r="53" spans="1:31">
      <c r="A53" s="182" t="s">
        <v>55</v>
      </c>
      <c r="B53" s="200">
        <f>HLOOKUP($B$7,$F$8:$AC$75,AE53,FALSE)</f>
        <v>744009.6100000001</v>
      </c>
      <c r="F53" s="211">
        <f>F40</f>
        <v>3691</v>
      </c>
      <c r="G53" s="211">
        <f t="shared" ref="G53:Q53" si="22">F53+G40</f>
        <v>10616</v>
      </c>
      <c r="H53" s="211">
        <f t="shared" si="22"/>
        <v>16358</v>
      </c>
      <c r="I53" s="211">
        <f t="shared" si="22"/>
        <v>24609</v>
      </c>
      <c r="J53" s="211">
        <f t="shared" si="22"/>
        <v>67869</v>
      </c>
      <c r="K53" s="211">
        <f t="shared" si="22"/>
        <v>92650</v>
      </c>
      <c r="L53" s="211">
        <f t="shared" si="22"/>
        <v>126173.24</v>
      </c>
      <c r="M53" s="211">
        <f t="shared" si="22"/>
        <v>149806.01</v>
      </c>
      <c r="N53" s="211">
        <f t="shared" si="22"/>
        <v>179640.14008392862</v>
      </c>
      <c r="O53" s="211">
        <f t="shared" si="22"/>
        <v>272617.39</v>
      </c>
      <c r="P53" s="211">
        <f t="shared" si="22"/>
        <v>257089.65</v>
      </c>
      <c r="Q53" s="211">
        <f t="shared" si="22"/>
        <v>296727.95999999996</v>
      </c>
      <c r="R53" s="211">
        <f>R40</f>
        <v>40113.06</v>
      </c>
      <c r="S53" s="211">
        <f t="shared" ref="S53:AC53" si="23">R53+S40</f>
        <v>68283.110000000015</v>
      </c>
      <c r="T53" s="211">
        <f t="shared" si="23"/>
        <v>115918.57000000004</v>
      </c>
      <c r="U53" s="211">
        <f t="shared" si="23"/>
        <v>165903.41</v>
      </c>
      <c r="V53" s="211">
        <f t="shared" si="23"/>
        <v>195997.52</v>
      </c>
      <c r="W53" s="211">
        <f t="shared" si="23"/>
        <v>249352.27</v>
      </c>
      <c r="X53" s="211">
        <f t="shared" si="23"/>
        <v>531366.36</v>
      </c>
      <c r="Y53" s="211">
        <f t="shared" si="23"/>
        <v>585410.75000000012</v>
      </c>
      <c r="Z53" s="211">
        <f t="shared" si="23"/>
        <v>628886.07000000007</v>
      </c>
      <c r="AA53" s="211">
        <f t="shared" si="23"/>
        <v>693887.95000000007</v>
      </c>
      <c r="AB53" s="211">
        <f t="shared" si="23"/>
        <v>744009.6100000001</v>
      </c>
      <c r="AC53" s="211">
        <f t="shared" si="23"/>
        <v>744009.6100000001</v>
      </c>
      <c r="AD53" s="255"/>
      <c r="AE53" s="141">
        <v>46</v>
      </c>
    </row>
    <row r="54" spans="1:31">
      <c r="A54" s="182" t="s">
        <v>85</v>
      </c>
      <c r="B54" s="200">
        <f>HLOOKUP($B$7,$F$8:$AC$75,AE54,FALSE)</f>
        <v>1347433.27</v>
      </c>
      <c r="E54" s="139"/>
      <c r="F54" s="211">
        <f>SUM(F42:F49)</f>
        <v>0</v>
      </c>
      <c r="G54" s="211">
        <f t="shared" ref="G54:AC54" si="24">SUM(G42:G49)</f>
        <v>84244</v>
      </c>
      <c r="H54" s="211">
        <f t="shared" si="24"/>
        <v>153771.5</v>
      </c>
      <c r="I54" s="211">
        <f t="shared" si="24"/>
        <v>335195.82999999996</v>
      </c>
      <c r="J54" s="211">
        <f t="shared" si="24"/>
        <v>304511.02</v>
      </c>
      <c r="K54" s="211">
        <f t="shared" si="24"/>
        <v>305771.35000000003</v>
      </c>
      <c r="L54" s="211">
        <f t="shared" si="24"/>
        <v>291393.65000000002</v>
      </c>
      <c r="M54" s="211">
        <f t="shared" si="24"/>
        <v>289580.76</v>
      </c>
      <c r="N54" s="211">
        <f t="shared" si="24"/>
        <v>291778.86</v>
      </c>
      <c r="O54" s="211">
        <f t="shared" si="24"/>
        <v>331233</v>
      </c>
      <c r="P54" s="211">
        <f t="shared" si="24"/>
        <v>295570.51</v>
      </c>
      <c r="Q54" s="211">
        <f t="shared" si="24"/>
        <v>267380.12</v>
      </c>
      <c r="R54" s="211">
        <f t="shared" si="24"/>
        <v>240096.06</v>
      </c>
      <c r="S54" s="211">
        <f t="shared" si="24"/>
        <v>261323.51</v>
      </c>
      <c r="T54" s="211">
        <f t="shared" si="24"/>
        <v>282604.39999999997</v>
      </c>
      <c r="U54" s="211">
        <f t="shared" si="24"/>
        <v>373897.23</v>
      </c>
      <c r="V54" s="211">
        <f t="shared" si="24"/>
        <v>457853.17000000004</v>
      </c>
      <c r="W54" s="211">
        <f t="shared" si="24"/>
        <v>548628.79999999993</v>
      </c>
      <c r="X54" s="211">
        <f t="shared" si="24"/>
        <v>981365.09000000008</v>
      </c>
      <c r="Y54" s="211">
        <f t="shared" si="24"/>
        <v>987854.60999999987</v>
      </c>
      <c r="Z54" s="211">
        <f t="shared" si="24"/>
        <v>1033612.35</v>
      </c>
      <c r="AA54" s="211">
        <f t="shared" si="24"/>
        <v>1357848.12</v>
      </c>
      <c r="AB54" s="211">
        <f t="shared" si="24"/>
        <v>1347433.27</v>
      </c>
      <c r="AC54" s="211">
        <f t="shared" si="24"/>
        <v>0</v>
      </c>
      <c r="AD54" s="255"/>
      <c r="AE54" s="141">
        <v>47</v>
      </c>
    </row>
    <row r="55" spans="1:31">
      <c r="A55" s="213" t="s">
        <v>56</v>
      </c>
      <c r="B55" s="254">
        <f>HLOOKUP($B$7,$F$8:$AC$75,AE55,FALSE)</f>
        <v>2091442.8800000001</v>
      </c>
      <c r="C55" s="187"/>
      <c r="D55" s="187"/>
      <c r="E55" s="214"/>
      <c r="F55" s="215">
        <f>F53+F54</f>
        <v>3691</v>
      </c>
      <c r="G55" s="215">
        <f t="shared" ref="G55:AC55" si="25">G53+G54</f>
        <v>94860</v>
      </c>
      <c r="H55" s="215">
        <f t="shared" si="25"/>
        <v>170129.5</v>
      </c>
      <c r="I55" s="215">
        <f t="shared" si="25"/>
        <v>359804.82999999996</v>
      </c>
      <c r="J55" s="215">
        <f t="shared" si="25"/>
        <v>372380.02</v>
      </c>
      <c r="K55" s="215">
        <f t="shared" si="25"/>
        <v>398421.35000000003</v>
      </c>
      <c r="L55" s="215">
        <f>L53+L54</f>
        <v>417566.89</v>
      </c>
      <c r="M55" s="215">
        <f t="shared" si="25"/>
        <v>439386.77</v>
      </c>
      <c r="N55" s="215">
        <f t="shared" si="25"/>
        <v>471419.00008392858</v>
      </c>
      <c r="O55" s="215">
        <f t="shared" si="25"/>
        <v>603850.39</v>
      </c>
      <c r="P55" s="215">
        <f t="shared" si="25"/>
        <v>552660.16</v>
      </c>
      <c r="Q55" s="215">
        <f t="shared" si="25"/>
        <v>564108.07999999996</v>
      </c>
      <c r="R55" s="215">
        <f t="shared" si="25"/>
        <v>280209.12</v>
      </c>
      <c r="S55" s="215">
        <f t="shared" si="25"/>
        <v>329606.62</v>
      </c>
      <c r="T55" s="215">
        <f t="shared" si="25"/>
        <v>398522.97</v>
      </c>
      <c r="U55" s="215">
        <f t="shared" si="25"/>
        <v>539800.64</v>
      </c>
      <c r="V55" s="215">
        <f t="shared" si="25"/>
        <v>653850.69000000006</v>
      </c>
      <c r="W55" s="215">
        <f t="shared" si="25"/>
        <v>797981.07</v>
      </c>
      <c r="X55" s="215">
        <f t="shared" si="25"/>
        <v>1512731.4500000002</v>
      </c>
      <c r="Y55" s="215">
        <f t="shared" si="25"/>
        <v>1573265.3599999999</v>
      </c>
      <c r="Z55" s="215">
        <f t="shared" si="25"/>
        <v>1662498.42</v>
      </c>
      <c r="AA55" s="215">
        <f t="shared" si="25"/>
        <v>2051736.0700000003</v>
      </c>
      <c r="AB55" s="215">
        <f t="shared" si="25"/>
        <v>2091442.8800000001</v>
      </c>
      <c r="AC55" s="215">
        <f t="shared" si="25"/>
        <v>744009.6100000001</v>
      </c>
      <c r="AD55" s="255"/>
      <c r="AE55" s="141">
        <v>48</v>
      </c>
    </row>
    <row r="56" spans="1:31">
      <c r="A56" s="182" t="s">
        <v>72</v>
      </c>
      <c r="B56" s="189">
        <f>IFERROR(HLOOKUP($B$7,$F$8:$AC$75,AE56,FALSE),"-  ")</f>
        <v>0.86636555030386464</v>
      </c>
      <c r="F56" s="189">
        <f>IFERROR(F53/F51,"-  ")</f>
        <v>4.2980026107076272E-3</v>
      </c>
      <c r="G56" s="189">
        <f t="shared" ref="G56:AC56" si="26">IFERROR(G53/G51,"-  ")</f>
        <v>1.2361851995467943E-2</v>
      </c>
      <c r="H56" s="189">
        <f t="shared" si="26"/>
        <v>1.9048151369806386E-2</v>
      </c>
      <c r="I56" s="189">
        <f t="shared" si="26"/>
        <v>2.8656067799215389E-2</v>
      </c>
      <c r="J56" s="189">
        <f t="shared" si="26"/>
        <v>7.9030381789790299E-2</v>
      </c>
      <c r="K56" s="189">
        <f t="shared" si="26"/>
        <v>0.10788673581199179</v>
      </c>
      <c r="L56" s="189">
        <f t="shared" si="26"/>
        <v>0.1469230330320889</v>
      </c>
      <c r="M56" s="189">
        <f t="shared" si="26"/>
        <v>0.1744423251367361</v>
      </c>
      <c r="N56" s="189">
        <f t="shared" si="26"/>
        <v>0.20918282066339994</v>
      </c>
      <c r="O56" s="189">
        <f t="shared" si="26"/>
        <v>0.31745062420598741</v>
      </c>
      <c r="P56" s="189">
        <f t="shared" si="26"/>
        <v>0.29936927306581146</v>
      </c>
      <c r="Q56" s="189">
        <f t="shared" si="26"/>
        <v>0.34552629280681341</v>
      </c>
      <c r="R56" s="189">
        <f t="shared" si="26"/>
        <v>4.6709844650087158E-2</v>
      </c>
      <c r="S56" s="189">
        <f t="shared" si="26"/>
        <v>7.951259416072505E-2</v>
      </c>
      <c r="T56" s="189">
        <f t="shared" si="26"/>
        <v>0.13498193348401383</v>
      </c>
      <c r="U56" s="189">
        <f t="shared" si="26"/>
        <v>0.19318701958962284</v>
      </c>
      <c r="V56" s="189">
        <f t="shared" si="26"/>
        <v>0.22823024997350863</v>
      </c>
      <c r="W56" s="189">
        <f t="shared" si="26"/>
        <v>0.29035944390297297</v>
      </c>
      <c r="X56" s="189">
        <f t="shared" si="26"/>
        <v>0.61875210038531803</v>
      </c>
      <c r="Y56" s="189">
        <f t="shared" si="26"/>
        <v>0.68168434891257401</v>
      </c>
      <c r="Z56" s="189">
        <f t="shared" si="26"/>
        <v>0.73230939330741263</v>
      </c>
      <c r="AA56" s="189">
        <f t="shared" si="26"/>
        <v>0.80800114349459873</v>
      </c>
      <c r="AB56" s="189">
        <f t="shared" si="26"/>
        <v>0.86636555030386464</v>
      </c>
      <c r="AC56" s="189">
        <f t="shared" si="26"/>
        <v>0.86636555030386464</v>
      </c>
      <c r="AD56" s="250"/>
      <c r="AE56" s="141">
        <v>49</v>
      </c>
    </row>
    <row r="57" spans="1:31">
      <c r="A57" s="182" t="s">
        <v>73</v>
      </c>
      <c r="B57" s="189">
        <f>IFERROR(HLOOKUP($B$7,$F$8:$AC$75,AE57,FALSE),"-  ")</f>
        <v>2.4353906687580276</v>
      </c>
      <c r="E57" s="256"/>
      <c r="F57" s="189">
        <f>IFERROR(F55/F51,"-  ")</f>
        <v>4.2980026107076272E-3</v>
      </c>
      <c r="G57" s="189">
        <f t="shared" ref="G57:AC57" si="27">IFERROR(G55/G51,"-  ")</f>
        <v>0.11046018088640627</v>
      </c>
      <c r="H57" s="189">
        <f t="shared" si="27"/>
        <v>0.19810811031113068</v>
      </c>
      <c r="I57" s="189">
        <f t="shared" si="27"/>
        <v>0.41897645588870602</v>
      </c>
      <c r="J57" s="189">
        <f t="shared" si="27"/>
        <v>0.43361969605401207</v>
      </c>
      <c r="K57" s="189">
        <f t="shared" si="27"/>
        <v>0.46394364737514426</v>
      </c>
      <c r="L57" s="189">
        <f t="shared" si="27"/>
        <v>0.4862377630357802</v>
      </c>
      <c r="M57" s="189">
        <f t="shared" si="27"/>
        <v>0.51164602670560611</v>
      </c>
      <c r="N57" s="189">
        <f t="shared" si="27"/>
        <v>0.54894611029474516</v>
      </c>
      <c r="O57" s="189">
        <f t="shared" si="27"/>
        <v>0.70315647594061748</v>
      </c>
      <c r="P57" s="189">
        <f t="shared" si="27"/>
        <v>0.64354776768195487</v>
      </c>
      <c r="Q57" s="189">
        <f t="shared" si="27"/>
        <v>0.65687835290199592</v>
      </c>
      <c r="R57" s="189">
        <f t="shared" si="27"/>
        <v>0.32629085052941936</v>
      </c>
      <c r="S57" s="189">
        <f t="shared" si="27"/>
        <v>0.38381200576172225</v>
      </c>
      <c r="T57" s="189">
        <f t="shared" si="27"/>
        <v>0.4640619792703759</v>
      </c>
      <c r="U57" s="189">
        <f t="shared" si="27"/>
        <v>0.62857343808768584</v>
      </c>
      <c r="V57" s="189">
        <f t="shared" si="27"/>
        <v>0.76137956451719968</v>
      </c>
      <c r="W57" s="189">
        <f t="shared" si="27"/>
        <v>0.92921287514366457</v>
      </c>
      <c r="X57" s="189">
        <f t="shared" si="27"/>
        <v>1.7615073750743797</v>
      </c>
      <c r="Y57" s="189">
        <f t="shared" si="27"/>
        <v>1.8319963762167095</v>
      </c>
      <c r="Z57" s="189">
        <f t="shared" si="27"/>
        <v>1.9359042398963169</v>
      </c>
      <c r="AA57" s="189">
        <f t="shared" si="27"/>
        <v>2.389153883864267</v>
      </c>
      <c r="AB57" s="189">
        <f t="shared" si="27"/>
        <v>2.4353906687580276</v>
      </c>
      <c r="AC57" s="189">
        <f t="shared" si="27"/>
        <v>0.86636555030386464</v>
      </c>
      <c r="AD57" s="250"/>
      <c r="AE57" s="141">
        <v>50</v>
      </c>
    </row>
    <row r="58" spans="1:31">
      <c r="A58" s="182" t="s">
        <v>74</v>
      </c>
      <c r="B58" s="189">
        <f>IFERROR(HLOOKUP($B$7,$F$8:$AC$75,AE58,FALSE),"-  ")</f>
        <v>0.94512605487694323</v>
      </c>
      <c r="F58" s="189">
        <f>IFERROR(F53/F52,"-  ")</f>
        <v>5.1576031328491527E-2</v>
      </c>
      <c r="G58" s="189">
        <f t="shared" ref="G58:AC58" si="28">IFERROR(G53/G52,"-  ")</f>
        <v>7.4171111972807652E-2</v>
      </c>
      <c r="H58" s="189">
        <f t="shared" si="28"/>
        <v>7.6192605479225545E-2</v>
      </c>
      <c r="I58" s="189">
        <f t="shared" si="28"/>
        <v>8.5968203397646173E-2</v>
      </c>
      <c r="J58" s="189">
        <f t="shared" si="28"/>
        <v>0.18967291629549671</v>
      </c>
      <c r="K58" s="189">
        <f t="shared" si="28"/>
        <v>0.21577347162398358</v>
      </c>
      <c r="L58" s="189">
        <f t="shared" si="28"/>
        <v>0.25186805662643807</v>
      </c>
      <c r="M58" s="189">
        <f t="shared" si="28"/>
        <v>0.26166348770510417</v>
      </c>
      <c r="N58" s="189">
        <f t="shared" si="28"/>
        <v>0.27891042755119988</v>
      </c>
      <c r="O58" s="189">
        <f t="shared" si="28"/>
        <v>0.38094074904718489</v>
      </c>
      <c r="P58" s="189">
        <f t="shared" si="28"/>
        <v>0.3265846615263398</v>
      </c>
      <c r="Q58" s="189">
        <f t="shared" si="28"/>
        <v>0.34552629280681341</v>
      </c>
      <c r="R58" s="189">
        <f t="shared" si="28"/>
        <v>0.56051813580104592</v>
      </c>
      <c r="S58" s="189">
        <f t="shared" si="28"/>
        <v>0.47707556496435033</v>
      </c>
      <c r="T58" s="189">
        <f t="shared" si="28"/>
        <v>0.53992773393605531</v>
      </c>
      <c r="U58" s="189">
        <f t="shared" si="28"/>
        <v>0.57956105876886854</v>
      </c>
      <c r="V58" s="189">
        <f t="shared" si="28"/>
        <v>0.54775259993642078</v>
      </c>
      <c r="W58" s="189">
        <f t="shared" si="28"/>
        <v>0.58071888780594594</v>
      </c>
      <c r="X58" s="189">
        <f t="shared" si="28"/>
        <v>1.0607178863748308</v>
      </c>
      <c r="Y58" s="189">
        <f t="shared" si="28"/>
        <v>1.022526523368861</v>
      </c>
      <c r="Z58" s="189">
        <f t="shared" si="28"/>
        <v>0.97641252440988358</v>
      </c>
      <c r="AA58" s="189">
        <f t="shared" si="28"/>
        <v>0.9696013721935185</v>
      </c>
      <c r="AB58" s="189">
        <f t="shared" si="28"/>
        <v>0.94512605487694323</v>
      </c>
      <c r="AC58" s="189">
        <f t="shared" si="28"/>
        <v>0.86636555030386464</v>
      </c>
      <c r="AD58" s="25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3435084</v>
      </c>
      <c r="F60" s="217">
        <f>SUM($F$4:$I$4)</f>
        <v>3435084</v>
      </c>
      <c r="G60" s="217">
        <f t="shared" ref="G60:AC60" si="29">SUM($F$4:$I$4)</f>
        <v>3435084</v>
      </c>
      <c r="H60" s="217">
        <f t="shared" si="29"/>
        <v>3435084</v>
      </c>
      <c r="I60" s="217">
        <f t="shared" si="29"/>
        <v>3435084</v>
      </c>
      <c r="J60" s="217">
        <f t="shared" si="29"/>
        <v>3435084</v>
      </c>
      <c r="K60" s="217">
        <f t="shared" si="29"/>
        <v>3435084</v>
      </c>
      <c r="L60" s="217">
        <f t="shared" si="29"/>
        <v>3435084</v>
      </c>
      <c r="M60" s="217">
        <f t="shared" si="29"/>
        <v>3435084</v>
      </c>
      <c r="N60" s="217">
        <f t="shared" si="29"/>
        <v>3435084</v>
      </c>
      <c r="O60" s="217">
        <f t="shared" si="29"/>
        <v>3435084</v>
      </c>
      <c r="P60" s="217">
        <f t="shared" si="29"/>
        <v>3435084</v>
      </c>
      <c r="Q60" s="217">
        <f t="shared" si="29"/>
        <v>3435084</v>
      </c>
      <c r="R60" s="217">
        <f t="shared" si="29"/>
        <v>3435084</v>
      </c>
      <c r="S60" s="217">
        <f t="shared" si="29"/>
        <v>3435084</v>
      </c>
      <c r="T60" s="217">
        <f t="shared" si="29"/>
        <v>3435084</v>
      </c>
      <c r="U60" s="217">
        <f t="shared" si="29"/>
        <v>3435084</v>
      </c>
      <c r="V60" s="217">
        <f t="shared" si="29"/>
        <v>3435084</v>
      </c>
      <c r="W60" s="217">
        <f t="shared" si="29"/>
        <v>3435084</v>
      </c>
      <c r="X60" s="217">
        <f t="shared" si="29"/>
        <v>3435084</v>
      </c>
      <c r="Y60" s="217">
        <f t="shared" si="29"/>
        <v>3435084</v>
      </c>
      <c r="Z60" s="217">
        <f t="shared" si="29"/>
        <v>3435084</v>
      </c>
      <c r="AA60" s="217">
        <f t="shared" si="29"/>
        <v>3435084</v>
      </c>
      <c r="AB60" s="217">
        <f t="shared" si="29"/>
        <v>3435084</v>
      </c>
      <c r="AC60" s="217">
        <f t="shared" si="29"/>
        <v>3435084</v>
      </c>
      <c r="AD60" s="250"/>
      <c r="AE60" s="141">
        <v>53</v>
      </c>
    </row>
    <row r="61" spans="1:31">
      <c r="A61" s="182" t="s">
        <v>58</v>
      </c>
      <c r="B61" s="200">
        <f>HLOOKUP($B$7,$F$8:$AC$75,AE61,FALSE)</f>
        <v>1040737.5700000001</v>
      </c>
      <c r="F61" s="218">
        <f>F53</f>
        <v>3691</v>
      </c>
      <c r="G61" s="218">
        <f t="shared" ref="G61:Q61" si="30">G53</f>
        <v>10616</v>
      </c>
      <c r="H61" s="218">
        <f t="shared" si="30"/>
        <v>16358</v>
      </c>
      <c r="I61" s="218">
        <f t="shared" si="30"/>
        <v>24609</v>
      </c>
      <c r="J61" s="218">
        <f t="shared" si="30"/>
        <v>67869</v>
      </c>
      <c r="K61" s="218">
        <f t="shared" si="30"/>
        <v>92650</v>
      </c>
      <c r="L61" s="218">
        <f t="shared" si="30"/>
        <v>126173.24</v>
      </c>
      <c r="M61" s="218">
        <f t="shared" si="30"/>
        <v>149806.01</v>
      </c>
      <c r="N61" s="218">
        <f t="shared" si="30"/>
        <v>179640.14008392862</v>
      </c>
      <c r="O61" s="218">
        <f t="shared" si="30"/>
        <v>272617.39</v>
      </c>
      <c r="P61" s="218">
        <f t="shared" si="30"/>
        <v>257089.65</v>
      </c>
      <c r="Q61" s="218">
        <f t="shared" si="30"/>
        <v>296727.95999999996</v>
      </c>
      <c r="R61" s="218">
        <f>R53+Q61</f>
        <v>336841.01999999996</v>
      </c>
      <c r="S61" s="218">
        <f>S40+R61</f>
        <v>365011.06999999995</v>
      </c>
      <c r="T61" s="218">
        <f t="shared" ref="T61:AC61" si="31">T40+S61</f>
        <v>412646.52999999997</v>
      </c>
      <c r="U61" s="218">
        <f t="shared" si="31"/>
        <v>462631.36999999994</v>
      </c>
      <c r="V61" s="218">
        <f t="shared" si="31"/>
        <v>492725.47999999992</v>
      </c>
      <c r="W61" s="218">
        <f t="shared" si="31"/>
        <v>546080.23</v>
      </c>
      <c r="X61" s="218">
        <f t="shared" si="31"/>
        <v>828094.32</v>
      </c>
      <c r="Y61" s="218">
        <f t="shared" si="31"/>
        <v>882138.71000000008</v>
      </c>
      <c r="Z61" s="218">
        <f t="shared" si="31"/>
        <v>925614.03</v>
      </c>
      <c r="AA61" s="218">
        <f t="shared" si="31"/>
        <v>990615.91</v>
      </c>
      <c r="AB61" s="218">
        <f t="shared" si="31"/>
        <v>1040737.5700000001</v>
      </c>
      <c r="AC61" s="218">
        <f t="shared" si="31"/>
        <v>1040737.5700000001</v>
      </c>
      <c r="AD61" s="250"/>
      <c r="AE61" s="141">
        <v>54</v>
      </c>
    </row>
    <row r="62" spans="1:31">
      <c r="A62" s="213" t="s">
        <v>57</v>
      </c>
      <c r="B62" s="254">
        <f>HLOOKUP($B$7,$F$8:$AC$75,AE62,FALSE)</f>
        <v>2388170.84</v>
      </c>
      <c r="F62" s="203">
        <f>F61+F54</f>
        <v>3691</v>
      </c>
      <c r="G62" s="203">
        <f>G61+G54</f>
        <v>94860</v>
      </c>
      <c r="H62" s="203">
        <f t="shared" ref="H62:AC62" si="32">H61+H54</f>
        <v>170129.5</v>
      </c>
      <c r="I62" s="203">
        <f t="shared" si="32"/>
        <v>359804.82999999996</v>
      </c>
      <c r="J62" s="203">
        <f t="shared" si="32"/>
        <v>372380.02</v>
      </c>
      <c r="K62" s="203">
        <f t="shared" si="32"/>
        <v>398421.35000000003</v>
      </c>
      <c r="L62" s="203">
        <f t="shared" si="32"/>
        <v>417566.89</v>
      </c>
      <c r="M62" s="203">
        <f t="shared" si="32"/>
        <v>439386.77</v>
      </c>
      <c r="N62" s="203">
        <f t="shared" si="32"/>
        <v>471419.00008392858</v>
      </c>
      <c r="O62" s="203">
        <f t="shared" si="32"/>
        <v>603850.39</v>
      </c>
      <c r="P62" s="203">
        <f t="shared" si="32"/>
        <v>552660.16</v>
      </c>
      <c r="Q62" s="203">
        <f t="shared" si="32"/>
        <v>564108.07999999996</v>
      </c>
      <c r="R62" s="203">
        <f t="shared" si="32"/>
        <v>576937.07999999996</v>
      </c>
      <c r="S62" s="203">
        <f t="shared" si="32"/>
        <v>626334.57999999996</v>
      </c>
      <c r="T62" s="203">
        <f t="shared" si="32"/>
        <v>695250.92999999993</v>
      </c>
      <c r="U62" s="203">
        <f t="shared" si="32"/>
        <v>836528.59999999986</v>
      </c>
      <c r="V62" s="203">
        <f t="shared" si="32"/>
        <v>950578.64999999991</v>
      </c>
      <c r="W62" s="203">
        <f t="shared" si="32"/>
        <v>1094709.0299999998</v>
      </c>
      <c r="X62" s="203">
        <f t="shared" si="32"/>
        <v>1809459.4100000001</v>
      </c>
      <c r="Y62" s="203">
        <f t="shared" si="32"/>
        <v>1869993.3199999998</v>
      </c>
      <c r="Z62" s="203">
        <f t="shared" si="32"/>
        <v>1959226.38</v>
      </c>
      <c r="AA62" s="203">
        <f t="shared" si="32"/>
        <v>2348464.0300000003</v>
      </c>
      <c r="AB62" s="203">
        <f t="shared" si="32"/>
        <v>2388170.84</v>
      </c>
      <c r="AC62" s="203">
        <f t="shared" si="32"/>
        <v>1040737.5700000001</v>
      </c>
      <c r="AD62" s="250"/>
      <c r="AE62" s="141">
        <v>55</v>
      </c>
    </row>
    <row r="63" spans="1:31">
      <c r="A63" s="182" t="s">
        <v>53</v>
      </c>
      <c r="B63" s="189">
        <f>IFERROR(HLOOKUP($B$7,$F$8:$AC$75,AE63,FALSE),"-  ")</f>
        <v>0.3029729607776695</v>
      </c>
      <c r="F63" s="189">
        <f>IFERROR(F61/F60,"-  ")</f>
        <v>1.0745006526769068E-3</v>
      </c>
      <c r="G63" s="189">
        <f t="shared" ref="G63:AC63" si="33">IFERROR(G61/G60,"-  ")</f>
        <v>3.0904629988669856E-3</v>
      </c>
      <c r="H63" s="189">
        <f t="shared" si="33"/>
        <v>4.7620378424515965E-3</v>
      </c>
      <c r="I63" s="189">
        <f t="shared" si="33"/>
        <v>7.1640169498038472E-3</v>
      </c>
      <c r="J63" s="189">
        <f t="shared" si="33"/>
        <v>1.9757595447447575E-2</v>
      </c>
      <c r="K63" s="189">
        <f t="shared" si="33"/>
        <v>2.6971683952997948E-2</v>
      </c>
      <c r="L63" s="189">
        <f t="shared" si="33"/>
        <v>3.6730758258022224E-2</v>
      </c>
      <c r="M63" s="189">
        <f t="shared" si="33"/>
        <v>4.3610581284184026E-2</v>
      </c>
      <c r="N63" s="189">
        <f t="shared" si="33"/>
        <v>5.2295705165849984E-2</v>
      </c>
      <c r="O63" s="189">
        <f t="shared" si="33"/>
        <v>7.9362656051496852E-2</v>
      </c>
      <c r="P63" s="189">
        <f t="shared" si="33"/>
        <v>7.4842318266452865E-2</v>
      </c>
      <c r="Q63" s="189">
        <f t="shared" si="33"/>
        <v>8.6381573201703352E-2</v>
      </c>
      <c r="R63" s="189">
        <f t="shared" si="33"/>
        <v>9.8059034364225139E-2</v>
      </c>
      <c r="S63" s="189">
        <f t="shared" si="33"/>
        <v>0.10625972174188461</v>
      </c>
      <c r="T63" s="189">
        <f t="shared" si="33"/>
        <v>0.12012705657270679</v>
      </c>
      <c r="U63" s="189">
        <f t="shared" si="33"/>
        <v>0.13467832809910907</v>
      </c>
      <c r="V63" s="189">
        <f t="shared" si="33"/>
        <v>0.14343913569508052</v>
      </c>
      <c r="W63" s="189">
        <f t="shared" si="33"/>
        <v>0.15897143417744661</v>
      </c>
      <c r="X63" s="189">
        <f t="shared" si="33"/>
        <v>0.24106959829803287</v>
      </c>
      <c r="Y63" s="189">
        <f t="shared" si="33"/>
        <v>0.25680266042984684</v>
      </c>
      <c r="Z63" s="189">
        <f t="shared" si="33"/>
        <v>0.26945892152855649</v>
      </c>
      <c r="AA63" s="189">
        <f t="shared" si="33"/>
        <v>0.28838185907535302</v>
      </c>
      <c r="AB63" s="189">
        <f t="shared" si="33"/>
        <v>0.3029729607776695</v>
      </c>
      <c r="AC63" s="189">
        <f t="shared" si="33"/>
        <v>0.3029729607776695</v>
      </c>
      <c r="AD63" s="250"/>
      <c r="AE63" s="141">
        <v>56</v>
      </c>
    </row>
    <row r="64" spans="1:31">
      <c r="A64" s="182" t="s">
        <v>54</v>
      </c>
      <c r="B64" s="189">
        <f>IFERROR(HLOOKUP($B$7,$F$8:$AC$75,AE64,FALSE),"-  ")</f>
        <v>0.69522924039121015</v>
      </c>
      <c r="F64" s="189">
        <f>IFERROR(F62/F60,"-  ")</f>
        <v>1.0745006526769068E-3</v>
      </c>
      <c r="G64" s="189">
        <f t="shared" ref="G64:AC64" si="34">IFERROR(G62/G60,"-  ")</f>
        <v>2.7615045221601568E-2</v>
      </c>
      <c r="H64" s="189">
        <f t="shared" si="34"/>
        <v>4.952702757778267E-2</v>
      </c>
      <c r="I64" s="189">
        <f t="shared" si="34"/>
        <v>0.10474411397217651</v>
      </c>
      <c r="J64" s="189">
        <f t="shared" si="34"/>
        <v>0.10840492401350302</v>
      </c>
      <c r="K64" s="189">
        <f t="shared" si="34"/>
        <v>0.11598591184378607</v>
      </c>
      <c r="L64" s="189">
        <f t="shared" si="34"/>
        <v>0.12155944075894505</v>
      </c>
      <c r="M64" s="189">
        <f t="shared" si="34"/>
        <v>0.12791150667640153</v>
      </c>
      <c r="N64" s="189">
        <f t="shared" si="34"/>
        <v>0.13723652757368629</v>
      </c>
      <c r="O64" s="189">
        <f t="shared" si="34"/>
        <v>0.17578911898515437</v>
      </c>
      <c r="P64" s="189">
        <f t="shared" si="34"/>
        <v>0.16088694192048872</v>
      </c>
      <c r="Q64" s="189">
        <f t="shared" si="34"/>
        <v>0.16421958822549898</v>
      </c>
      <c r="R64" s="189">
        <f t="shared" si="34"/>
        <v>0.16795428583405819</v>
      </c>
      <c r="S64" s="189">
        <f t="shared" si="34"/>
        <v>0.18233457464213393</v>
      </c>
      <c r="T64" s="189">
        <f t="shared" si="34"/>
        <v>0.20239706801929733</v>
      </c>
      <c r="U64" s="189">
        <f t="shared" si="34"/>
        <v>0.24352493272362477</v>
      </c>
      <c r="V64" s="189">
        <f t="shared" si="34"/>
        <v>0.27672646433100323</v>
      </c>
      <c r="W64" s="189">
        <f t="shared" si="34"/>
        <v>0.31868479198761945</v>
      </c>
      <c r="X64" s="189">
        <f t="shared" si="34"/>
        <v>0.52675841697029835</v>
      </c>
      <c r="Y64" s="189">
        <f t="shared" si="34"/>
        <v>0.54438066725588075</v>
      </c>
      <c r="Z64" s="189">
        <f t="shared" si="34"/>
        <v>0.57035763317578259</v>
      </c>
      <c r="AA64" s="189">
        <f t="shared" si="34"/>
        <v>0.68367004416777011</v>
      </c>
      <c r="AB64" s="189">
        <f t="shared" si="34"/>
        <v>0.69522924039121015</v>
      </c>
      <c r="AC64" s="189">
        <f t="shared" si="34"/>
        <v>0.3029729607776695</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1.17</v>
      </c>
      <c r="E69" s="175" t="s">
        <v>31</v>
      </c>
      <c r="F69" s="257">
        <v>1.17</v>
      </c>
      <c r="G69" s="257">
        <v>1.17</v>
      </c>
      <c r="H69" s="257">
        <v>1.17</v>
      </c>
      <c r="I69" s="257">
        <v>1.17</v>
      </c>
      <c r="J69" s="257">
        <v>1.17</v>
      </c>
      <c r="K69" s="257">
        <v>1.17</v>
      </c>
      <c r="L69" s="257">
        <v>1.17</v>
      </c>
      <c r="M69" s="257">
        <v>1.17</v>
      </c>
      <c r="N69" s="257">
        <v>1.17</v>
      </c>
      <c r="O69" s="257">
        <v>1.17</v>
      </c>
      <c r="P69" s="257">
        <v>1.17</v>
      </c>
      <c r="Q69" s="257">
        <v>1.17</v>
      </c>
      <c r="R69" s="257">
        <v>1.17</v>
      </c>
      <c r="S69" s="257">
        <v>1.17</v>
      </c>
      <c r="T69" s="257">
        <v>1.17</v>
      </c>
      <c r="U69" s="257">
        <v>1.17</v>
      </c>
      <c r="V69" s="257">
        <v>1.17</v>
      </c>
      <c r="W69" s="257">
        <v>1.17</v>
      </c>
      <c r="X69" s="257">
        <v>1.17</v>
      </c>
      <c r="Y69" s="257">
        <v>1.17</v>
      </c>
      <c r="Z69" s="257">
        <v>1.17</v>
      </c>
      <c r="AA69" s="257">
        <v>1.17</v>
      </c>
      <c r="AB69" s="257">
        <v>1.17</v>
      </c>
      <c r="AC69" s="257">
        <v>1.17</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129</v>
      </c>
      <c r="E71" s="175" t="s">
        <v>111</v>
      </c>
      <c r="F71" s="176">
        <v>0</v>
      </c>
      <c r="G71" s="176">
        <v>9</v>
      </c>
      <c r="H71" s="176">
        <v>11</v>
      </c>
      <c r="I71" s="176">
        <v>17</v>
      </c>
      <c r="J71" s="176">
        <v>17</v>
      </c>
      <c r="K71" s="176">
        <v>20</v>
      </c>
      <c r="L71" s="176">
        <v>21</v>
      </c>
      <c r="M71" s="176">
        <v>25</v>
      </c>
      <c r="N71" s="176">
        <v>26</v>
      </c>
      <c r="O71" s="176">
        <v>30</v>
      </c>
      <c r="P71" s="176">
        <v>34</v>
      </c>
      <c r="Q71" s="176">
        <v>34</v>
      </c>
      <c r="R71" s="235">
        <v>34</v>
      </c>
      <c r="S71" s="235">
        <v>36</v>
      </c>
      <c r="T71" s="235">
        <v>42</v>
      </c>
      <c r="U71" s="235">
        <v>46</v>
      </c>
      <c r="V71" s="235">
        <v>50</v>
      </c>
      <c r="W71" s="235">
        <v>61</v>
      </c>
      <c r="X71" s="235">
        <v>104</v>
      </c>
      <c r="Y71" s="235">
        <v>109</v>
      </c>
      <c r="Z71" s="235">
        <v>116</v>
      </c>
      <c r="AA71" s="235">
        <v>127</v>
      </c>
      <c r="AB71" s="235">
        <v>129</v>
      </c>
      <c r="AC71" s="235"/>
      <c r="AD71" s="249"/>
      <c r="AE71" s="141">
        <v>64</v>
      </c>
    </row>
    <row r="72" spans="1:31">
      <c r="A72" s="173" t="s">
        <v>32</v>
      </c>
      <c r="B72" s="174">
        <f>HLOOKUP($B$7,$F$8:$AC$75,AE72,FALSE)</f>
        <v>118</v>
      </c>
      <c r="E72" s="175" t="s">
        <v>111</v>
      </c>
      <c r="F72" s="176">
        <v>0</v>
      </c>
      <c r="G72" s="176">
        <v>2</v>
      </c>
      <c r="H72" s="176">
        <v>8</v>
      </c>
      <c r="I72" s="176">
        <v>16</v>
      </c>
      <c r="J72" s="176">
        <v>17</v>
      </c>
      <c r="K72" s="176">
        <v>18</v>
      </c>
      <c r="L72" s="176">
        <v>20</v>
      </c>
      <c r="M72" s="176">
        <v>21</v>
      </c>
      <c r="N72" s="176">
        <v>25</v>
      </c>
      <c r="O72" s="176">
        <v>27</v>
      </c>
      <c r="P72" s="176">
        <v>32</v>
      </c>
      <c r="Q72" s="176">
        <v>34</v>
      </c>
      <c r="R72" s="235">
        <v>34</v>
      </c>
      <c r="S72" s="235">
        <v>34</v>
      </c>
      <c r="T72" s="235">
        <v>37</v>
      </c>
      <c r="U72" s="235">
        <v>40</v>
      </c>
      <c r="V72" s="235">
        <v>41</v>
      </c>
      <c r="W72" s="235">
        <v>47</v>
      </c>
      <c r="X72" s="235">
        <v>89</v>
      </c>
      <c r="Y72" s="235">
        <v>96</v>
      </c>
      <c r="Z72" s="235">
        <v>96</v>
      </c>
      <c r="AA72" s="235">
        <v>108</v>
      </c>
      <c r="AB72" s="235">
        <v>118</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c r="A74" s="173" t="s">
        <v>104</v>
      </c>
      <c r="B74" s="174">
        <f>HLOOKUP($B$7,$F$8:$AC$75,AE75,FALSE)</f>
        <v>25000</v>
      </c>
      <c r="C74" s="258"/>
      <c r="D74" s="259"/>
      <c r="E74" s="260" t="s">
        <v>28</v>
      </c>
      <c r="F74" s="223"/>
      <c r="G74" s="223"/>
      <c r="H74" s="224">
        <v>2250</v>
      </c>
      <c r="I74" s="223">
        <f>H74</f>
        <v>2250</v>
      </c>
      <c r="J74" s="223">
        <f>H74</f>
        <v>2250</v>
      </c>
      <c r="K74" s="224">
        <v>2250</v>
      </c>
      <c r="L74" s="223">
        <f>K74</f>
        <v>2250</v>
      </c>
      <c r="M74" s="223">
        <f>K74</f>
        <v>2250</v>
      </c>
      <c r="N74" s="224">
        <v>2250</v>
      </c>
      <c r="O74" s="223">
        <f>N74</f>
        <v>2250</v>
      </c>
      <c r="P74" s="223">
        <f>N74</f>
        <v>2250</v>
      </c>
      <c r="Q74" s="224">
        <v>2250</v>
      </c>
      <c r="R74" s="223">
        <f>Q74</f>
        <v>2250</v>
      </c>
      <c r="S74" s="223">
        <f>Q74</f>
        <v>2250</v>
      </c>
      <c r="T74" s="238">
        <v>2250</v>
      </c>
      <c r="U74" s="223">
        <f>T74</f>
        <v>2250</v>
      </c>
      <c r="V74" s="223">
        <f>T74</f>
        <v>2250</v>
      </c>
      <c r="W74" s="238">
        <v>2250</v>
      </c>
      <c r="X74" s="223">
        <f>W74</f>
        <v>2250</v>
      </c>
      <c r="Y74" s="223">
        <f>W74</f>
        <v>2250</v>
      </c>
      <c r="Z74" s="238">
        <v>2250</v>
      </c>
      <c r="AA74" s="223">
        <f>Z74</f>
        <v>2250</v>
      </c>
      <c r="AB74" s="223">
        <f>Z74</f>
        <v>2250</v>
      </c>
      <c r="AC74" s="238"/>
      <c r="AD74" s="245"/>
      <c r="AE74" s="141">
        <v>67</v>
      </c>
    </row>
    <row r="75" spans="1:31" s="141" customFormat="1" ht="15" customHeight="1">
      <c r="A75" s="173" t="s">
        <v>105</v>
      </c>
      <c r="B75" s="174">
        <f>HLOOKUP($B$7,$F$8:$AC$75,AE75,FALSE)</f>
        <v>25000</v>
      </c>
      <c r="C75" s="222"/>
      <c r="D75" s="222"/>
      <c r="E75" s="260" t="s">
        <v>28</v>
      </c>
      <c r="F75" s="223"/>
      <c r="G75" s="223"/>
      <c r="H75" s="224">
        <v>25000</v>
      </c>
      <c r="I75" s="223">
        <f>H75</f>
        <v>25000</v>
      </c>
      <c r="J75" s="223">
        <f>H75</f>
        <v>25000</v>
      </c>
      <c r="K75" s="224">
        <v>25000</v>
      </c>
      <c r="L75" s="223">
        <f>K75</f>
        <v>25000</v>
      </c>
      <c r="M75" s="223">
        <f>K75</f>
        <v>25000</v>
      </c>
      <c r="N75" s="224">
        <v>25000</v>
      </c>
      <c r="O75" s="223">
        <f>N75</f>
        <v>25000</v>
      </c>
      <c r="P75" s="223">
        <f>N75</f>
        <v>25000</v>
      </c>
      <c r="Q75" s="224">
        <v>25000</v>
      </c>
      <c r="R75" s="223">
        <f>Q75</f>
        <v>25000</v>
      </c>
      <c r="S75" s="223">
        <f>Q75</f>
        <v>25000</v>
      </c>
      <c r="T75" s="238">
        <v>25000</v>
      </c>
      <c r="U75" s="223">
        <f>T75</f>
        <v>25000</v>
      </c>
      <c r="V75" s="223">
        <f>T75</f>
        <v>25000</v>
      </c>
      <c r="W75" s="238">
        <v>25000</v>
      </c>
      <c r="X75" s="223">
        <f>W75</f>
        <v>25000</v>
      </c>
      <c r="Y75" s="223">
        <f>W75</f>
        <v>25000</v>
      </c>
      <c r="Z75" s="238">
        <v>25000</v>
      </c>
      <c r="AA75" s="223">
        <f>Z75</f>
        <v>25000</v>
      </c>
      <c r="AB75" s="223">
        <f>Z75</f>
        <v>25000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0" s="141" customFormat="1">
      <c r="A81" s="228">
        <f>VLOOKUP(B7,E88:T111,6,FALSE)</f>
        <v>0</v>
      </c>
      <c r="B81" s="230"/>
      <c r="C81" s="222"/>
    </row>
    <row r="82" spans="1:30" s="141" customFormat="1">
      <c r="A82" s="167" t="s">
        <v>37</v>
      </c>
      <c r="B82" s="160"/>
      <c r="C82" s="222"/>
    </row>
    <row r="83" spans="1:30" s="141" customFormat="1">
      <c r="A83" s="228">
        <f>VLOOKUP(B7,E88:T111,10,FALSE)</f>
        <v>0</v>
      </c>
      <c r="B83" s="261"/>
      <c r="C83" s="222"/>
    </row>
    <row r="84" spans="1:30">
      <c r="A84" s="167" t="s">
        <v>49</v>
      </c>
    </row>
    <row r="85" spans="1:30">
      <c r="A85" s="228">
        <f>VLOOKUP(B7,E88:T111,14,FALSE)</f>
        <v>0</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0">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0">
      <c r="D87" s="222"/>
      <c r="E87" s="139"/>
      <c r="F87" s="326" t="s">
        <v>26</v>
      </c>
      <c r="G87" s="326"/>
      <c r="H87" s="326"/>
      <c r="I87" s="326"/>
      <c r="J87" s="326" t="s">
        <v>100</v>
      </c>
      <c r="K87" s="326"/>
      <c r="L87" s="326"/>
      <c r="M87" s="326"/>
      <c r="N87" s="326" t="s">
        <v>34</v>
      </c>
      <c r="O87" s="326"/>
      <c r="P87" s="326"/>
      <c r="Q87" s="326"/>
      <c r="R87" s="326" t="s">
        <v>49</v>
      </c>
      <c r="S87" s="326"/>
      <c r="T87" s="326"/>
      <c r="U87" s="263"/>
      <c r="V87" s="263"/>
      <c r="W87" s="263"/>
      <c r="X87" s="263"/>
      <c r="Y87" s="263"/>
      <c r="Z87" s="263"/>
      <c r="AA87" s="263"/>
      <c r="AB87" s="263"/>
      <c r="AC87" s="263"/>
    </row>
    <row r="88" spans="1:30">
      <c r="D88" s="222"/>
      <c r="E88" s="162">
        <v>40909</v>
      </c>
      <c r="F88" s="327"/>
      <c r="G88" s="327"/>
      <c r="H88" s="327"/>
      <c r="I88" s="327"/>
      <c r="J88" s="330" t="s">
        <v>184</v>
      </c>
      <c r="K88" s="331"/>
      <c r="L88" s="331"/>
      <c r="M88" s="332"/>
      <c r="N88" s="327"/>
      <c r="O88" s="327"/>
      <c r="P88" s="327"/>
      <c r="Q88" s="327"/>
      <c r="R88" s="329"/>
      <c r="S88" s="329"/>
      <c r="T88" s="329"/>
    </row>
    <row r="89" spans="1:30">
      <c r="D89" s="222"/>
      <c r="E89" s="162">
        <v>40940</v>
      </c>
      <c r="F89" s="327"/>
      <c r="G89" s="327"/>
      <c r="H89" s="327"/>
      <c r="I89" s="327"/>
      <c r="J89" s="327"/>
      <c r="K89" s="327"/>
      <c r="L89" s="327"/>
      <c r="M89" s="327"/>
      <c r="N89" s="327"/>
      <c r="O89" s="327"/>
      <c r="P89" s="327"/>
      <c r="Q89" s="327"/>
      <c r="R89" s="329"/>
      <c r="S89" s="329"/>
      <c r="T89" s="329"/>
    </row>
    <row r="90" spans="1:30">
      <c r="D90" s="222"/>
      <c r="E90" s="162">
        <v>40969</v>
      </c>
      <c r="F90" s="327"/>
      <c r="G90" s="327"/>
      <c r="H90" s="327"/>
      <c r="I90" s="327"/>
      <c r="J90" s="327"/>
      <c r="K90" s="327"/>
      <c r="L90" s="327"/>
      <c r="M90" s="327"/>
      <c r="N90" s="327"/>
      <c r="O90" s="327"/>
      <c r="P90" s="327"/>
      <c r="Q90" s="327"/>
      <c r="R90" s="329"/>
      <c r="S90" s="329"/>
      <c r="T90" s="329"/>
    </row>
    <row r="91" spans="1:30">
      <c r="D91" s="222"/>
      <c r="E91" s="162">
        <v>41000</v>
      </c>
      <c r="F91" s="327"/>
      <c r="G91" s="327"/>
      <c r="H91" s="327"/>
      <c r="I91" s="327"/>
      <c r="J91" s="327"/>
      <c r="K91" s="327"/>
      <c r="L91" s="327"/>
      <c r="M91" s="327"/>
      <c r="N91" s="327"/>
      <c r="O91" s="327"/>
      <c r="P91" s="327"/>
      <c r="Q91" s="327"/>
      <c r="R91" s="329"/>
      <c r="S91" s="329"/>
      <c r="T91" s="329"/>
    </row>
    <row r="92" spans="1:30">
      <c r="D92" s="222"/>
      <c r="E92" s="162">
        <v>41030</v>
      </c>
      <c r="F92" s="327"/>
      <c r="G92" s="327"/>
      <c r="H92" s="327"/>
      <c r="I92" s="327"/>
      <c r="J92" s="327"/>
      <c r="K92" s="327"/>
      <c r="L92" s="327"/>
      <c r="M92" s="327"/>
      <c r="N92" s="327"/>
      <c r="O92" s="327"/>
      <c r="P92" s="327"/>
      <c r="Q92" s="327"/>
      <c r="R92" s="329"/>
      <c r="S92" s="329"/>
      <c r="T92" s="329"/>
    </row>
    <row r="93" spans="1:30">
      <c r="D93" s="222"/>
      <c r="E93" s="162">
        <v>41061</v>
      </c>
      <c r="F93" s="327"/>
      <c r="G93" s="327"/>
      <c r="H93" s="327"/>
      <c r="I93" s="327"/>
      <c r="J93" s="327"/>
      <c r="K93" s="327"/>
      <c r="L93" s="327"/>
      <c r="M93" s="327"/>
      <c r="N93" s="327"/>
      <c r="O93" s="327"/>
      <c r="P93" s="327"/>
      <c r="Q93" s="327"/>
      <c r="R93" s="329"/>
      <c r="S93" s="329"/>
      <c r="T93" s="329"/>
    </row>
    <row r="94" spans="1:30">
      <c r="D94" s="222"/>
      <c r="E94" s="162">
        <v>41091</v>
      </c>
      <c r="F94" s="327"/>
      <c r="G94" s="327"/>
      <c r="H94" s="327"/>
      <c r="I94" s="327"/>
      <c r="J94" s="327"/>
      <c r="K94" s="327"/>
      <c r="L94" s="327"/>
      <c r="M94" s="327"/>
      <c r="N94" s="327"/>
      <c r="O94" s="327"/>
      <c r="P94" s="327"/>
      <c r="Q94" s="327"/>
      <c r="R94" s="329"/>
      <c r="S94" s="329"/>
      <c r="T94" s="329"/>
    </row>
    <row r="95" spans="1:30">
      <c r="D95" s="222"/>
      <c r="E95" s="162">
        <v>41122</v>
      </c>
      <c r="F95" s="327"/>
      <c r="G95" s="327"/>
      <c r="H95" s="327"/>
      <c r="I95" s="327"/>
      <c r="J95" s="327"/>
      <c r="K95" s="327"/>
      <c r="L95" s="327"/>
      <c r="M95" s="327"/>
      <c r="N95" s="327"/>
      <c r="O95" s="327"/>
      <c r="P95" s="327"/>
      <c r="Q95" s="327"/>
      <c r="R95" s="329"/>
      <c r="S95" s="329"/>
      <c r="T95" s="329"/>
    </row>
    <row r="96" spans="1:30">
      <c r="D96" s="234"/>
      <c r="E96" s="162">
        <v>41153</v>
      </c>
      <c r="F96" s="327"/>
      <c r="G96" s="327"/>
      <c r="H96" s="327"/>
      <c r="I96" s="327"/>
      <c r="J96" s="327"/>
      <c r="K96" s="327"/>
      <c r="L96" s="327"/>
      <c r="M96" s="327"/>
      <c r="N96" s="327"/>
      <c r="O96" s="327"/>
      <c r="P96" s="327"/>
      <c r="Q96" s="327"/>
      <c r="R96" s="329"/>
      <c r="S96" s="329"/>
      <c r="T96" s="329"/>
    </row>
    <row r="97" spans="4:20">
      <c r="D97" s="234"/>
      <c r="E97" s="162">
        <v>41183</v>
      </c>
      <c r="F97" s="327"/>
      <c r="G97" s="327"/>
      <c r="H97" s="327"/>
      <c r="I97" s="327"/>
      <c r="J97" s="327"/>
      <c r="K97" s="327"/>
      <c r="L97" s="327"/>
      <c r="M97" s="327"/>
      <c r="N97" s="327"/>
      <c r="O97" s="327"/>
      <c r="P97" s="327"/>
      <c r="Q97" s="327"/>
      <c r="R97" s="329"/>
      <c r="S97" s="329"/>
      <c r="T97" s="329"/>
    </row>
    <row r="98" spans="4:20">
      <c r="D98" s="234"/>
      <c r="E98" s="162">
        <v>41214</v>
      </c>
      <c r="F98" s="327"/>
      <c r="G98" s="327"/>
      <c r="H98" s="327"/>
      <c r="I98" s="327"/>
      <c r="J98" s="327"/>
      <c r="K98" s="327"/>
      <c r="L98" s="327"/>
      <c r="M98" s="327"/>
      <c r="N98" s="327"/>
      <c r="O98" s="327"/>
      <c r="P98" s="327"/>
      <c r="Q98" s="327"/>
      <c r="R98" s="329"/>
      <c r="S98" s="329"/>
      <c r="T98" s="329"/>
    </row>
    <row r="99" spans="4:20">
      <c r="D99" s="234"/>
      <c r="E99" s="162">
        <v>41244</v>
      </c>
      <c r="F99" s="327" t="s">
        <v>142</v>
      </c>
      <c r="G99" s="327"/>
      <c r="H99" s="327"/>
      <c r="I99" s="327"/>
      <c r="J99" s="327"/>
      <c r="K99" s="327"/>
      <c r="L99" s="327"/>
      <c r="M99" s="327"/>
      <c r="N99" s="327"/>
      <c r="O99" s="327"/>
      <c r="P99" s="327"/>
      <c r="Q99" s="327"/>
      <c r="R99" s="329"/>
      <c r="S99" s="329"/>
      <c r="T99" s="329"/>
    </row>
    <row r="100" spans="4:20">
      <c r="E100" s="162">
        <v>41275</v>
      </c>
      <c r="F100" s="327"/>
      <c r="G100" s="327"/>
      <c r="H100" s="327"/>
      <c r="I100" s="327"/>
      <c r="J100" s="327"/>
      <c r="K100" s="327"/>
      <c r="L100" s="327"/>
      <c r="M100" s="327"/>
      <c r="N100" s="327"/>
      <c r="O100" s="327"/>
      <c r="P100" s="327"/>
      <c r="Q100" s="327"/>
      <c r="R100" s="329"/>
      <c r="S100" s="329"/>
      <c r="T100" s="329"/>
    </row>
    <row r="101" spans="4:20">
      <c r="E101" s="162">
        <v>41306</v>
      </c>
      <c r="F101" s="327"/>
      <c r="G101" s="327"/>
      <c r="H101" s="327"/>
      <c r="I101" s="327"/>
      <c r="J101" s="327"/>
      <c r="K101" s="327"/>
      <c r="L101" s="327"/>
      <c r="M101" s="327"/>
      <c r="N101" s="327"/>
      <c r="O101" s="327"/>
      <c r="P101" s="327"/>
      <c r="Q101" s="327"/>
      <c r="R101" s="329"/>
      <c r="S101" s="329"/>
      <c r="T101" s="329"/>
    </row>
    <row r="102" spans="4:20">
      <c r="E102" s="162">
        <v>41334</v>
      </c>
      <c r="F102" s="327"/>
      <c r="G102" s="327"/>
      <c r="H102" s="327"/>
      <c r="I102" s="327"/>
      <c r="J102" s="327"/>
      <c r="K102" s="327"/>
      <c r="L102" s="327"/>
      <c r="M102" s="327"/>
      <c r="N102" s="327"/>
      <c r="O102" s="327"/>
      <c r="P102" s="327"/>
      <c r="Q102" s="327"/>
      <c r="R102" s="329"/>
      <c r="S102" s="329"/>
      <c r="T102" s="329"/>
    </row>
    <row r="103" spans="4:20">
      <c r="E103" s="162">
        <v>41365</v>
      </c>
      <c r="F103" s="327"/>
      <c r="G103" s="327"/>
      <c r="H103" s="327"/>
      <c r="I103" s="327"/>
      <c r="J103" s="327"/>
      <c r="K103" s="327"/>
      <c r="L103" s="327"/>
      <c r="M103" s="327"/>
      <c r="N103" s="327"/>
      <c r="O103" s="327"/>
      <c r="P103" s="327"/>
      <c r="Q103" s="327"/>
      <c r="R103" s="329"/>
      <c r="S103" s="329"/>
      <c r="T103" s="329"/>
    </row>
    <row r="104" spans="4:20">
      <c r="E104" s="162">
        <v>41395</v>
      </c>
      <c r="F104" s="327"/>
      <c r="G104" s="327"/>
      <c r="H104" s="327"/>
      <c r="I104" s="327"/>
      <c r="J104" s="327"/>
      <c r="K104" s="327"/>
      <c r="L104" s="327"/>
      <c r="M104" s="327"/>
      <c r="N104" s="327"/>
      <c r="O104" s="327"/>
      <c r="P104" s="327"/>
      <c r="Q104" s="327"/>
      <c r="R104" s="329"/>
      <c r="S104" s="329"/>
      <c r="T104" s="329"/>
    </row>
    <row r="105" spans="4:20">
      <c r="E105" s="162">
        <v>41426</v>
      </c>
      <c r="F105" s="327"/>
      <c r="G105" s="327"/>
      <c r="H105" s="327"/>
      <c r="I105" s="327"/>
      <c r="J105" s="327"/>
      <c r="K105" s="327"/>
      <c r="L105" s="327"/>
      <c r="M105" s="327"/>
      <c r="N105" s="327"/>
      <c r="O105" s="327"/>
      <c r="P105" s="327"/>
      <c r="Q105" s="327"/>
      <c r="R105" s="329"/>
      <c r="S105" s="329"/>
      <c r="T105" s="329"/>
    </row>
    <row r="106" spans="4:20">
      <c r="E106" s="162">
        <v>41456</v>
      </c>
      <c r="F106" s="327"/>
      <c r="G106" s="327"/>
      <c r="H106" s="327"/>
      <c r="I106" s="327"/>
      <c r="J106" s="327"/>
      <c r="K106" s="327"/>
      <c r="L106" s="327"/>
      <c r="M106" s="327"/>
      <c r="N106" s="327"/>
      <c r="O106" s="327"/>
      <c r="P106" s="327"/>
      <c r="Q106" s="327"/>
      <c r="R106" s="329"/>
      <c r="S106" s="329"/>
      <c r="T106" s="329"/>
    </row>
    <row r="107" spans="4:20">
      <c r="E107" s="162">
        <v>41487</v>
      </c>
      <c r="F107" s="327"/>
      <c r="G107" s="327"/>
      <c r="H107" s="327"/>
      <c r="I107" s="327"/>
      <c r="J107" s="327"/>
      <c r="K107" s="327"/>
      <c r="L107" s="327"/>
      <c r="M107" s="327"/>
      <c r="N107" s="327"/>
      <c r="O107" s="327"/>
      <c r="P107" s="327"/>
      <c r="Q107" s="327"/>
      <c r="R107" s="329"/>
      <c r="S107" s="329"/>
      <c r="T107" s="329"/>
    </row>
    <row r="108" spans="4:20">
      <c r="E108" s="162">
        <v>41518</v>
      </c>
      <c r="F108" s="327"/>
      <c r="G108" s="327"/>
      <c r="H108" s="327"/>
      <c r="I108" s="327"/>
      <c r="J108" s="327"/>
      <c r="K108" s="327"/>
      <c r="L108" s="327"/>
      <c r="M108" s="327"/>
      <c r="N108" s="327"/>
      <c r="O108" s="327"/>
      <c r="P108" s="327"/>
      <c r="Q108" s="327"/>
      <c r="R108" s="329"/>
      <c r="S108" s="329"/>
      <c r="T108" s="329"/>
    </row>
    <row r="109" spans="4:20">
      <c r="E109" s="162">
        <v>41548</v>
      </c>
      <c r="F109" s="327"/>
      <c r="G109" s="327"/>
      <c r="H109" s="327"/>
      <c r="I109" s="327"/>
      <c r="J109" s="327"/>
      <c r="K109" s="327"/>
      <c r="L109" s="327"/>
      <c r="M109" s="327"/>
      <c r="N109" s="327"/>
      <c r="O109" s="327"/>
      <c r="P109" s="327"/>
      <c r="Q109" s="327"/>
      <c r="R109" s="329"/>
      <c r="S109" s="329"/>
      <c r="T109" s="329"/>
    </row>
    <row r="110" spans="4:20">
      <c r="E110" s="162">
        <v>41579</v>
      </c>
      <c r="F110" s="327"/>
      <c r="G110" s="327"/>
      <c r="H110" s="327"/>
      <c r="I110" s="327"/>
      <c r="J110" s="327"/>
      <c r="K110" s="327"/>
      <c r="L110" s="327"/>
      <c r="M110" s="327"/>
      <c r="N110" s="327"/>
      <c r="O110" s="327"/>
      <c r="P110" s="327"/>
      <c r="Q110" s="327"/>
      <c r="R110" s="329"/>
      <c r="S110" s="329"/>
      <c r="T110" s="329"/>
    </row>
    <row r="111" spans="4:20">
      <c r="E111" s="162">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fitToPage="1" topLeftCell="A13">
      <pane xSplit="1" topLeftCell="Y1" activePane="topRight" state="frozen"/>
      <selection pane="topRight" activeCell="AB32" sqref="AB32:AB39"/>
      <rowBreaks count="1" manualBreakCount="1">
        <brk id="64" max="1" man="1"/>
      </rowBreaks>
      <pageMargins left="0.5" right="0.5" top="0.25" bottom="0.25" header="0.5" footer="0.5"/>
      <pageSetup paperSize="17" scale="59" orientation="landscape" r:id="rId1"/>
      <headerFooter alignWithMargins="0"/>
    </customSheetView>
    <customSheetView guid="{BE3D6E2B-609E-47D5-9384-D7369416F08A}" fitToPage="1" topLeftCell="A13">
      <pane xSplit="1" topLeftCell="Y1" activePane="topRight" state="frozen"/>
      <selection pane="topRight" activeCell="AB32" sqref="AB32:AB39"/>
      <rowBreaks count="1" manualBreakCount="1">
        <brk id="64" max="1" man="1"/>
      </rowBreaks>
      <pageMargins left="0.5" right="0.5" top="0.25" bottom="0.25" header="0.5" footer="0.5"/>
      <pageSetup paperSize="17" scale="59" orientation="landscape" r:id="rId2"/>
      <headerFooter alignWithMargins="0"/>
    </customSheetView>
    <customSheetView guid="{12A302A7-2028-4631-BA49-7420546C5656}" fitToPage="1">
      <pane xSplit="1" topLeftCell="Y1" activePane="topRight" state="frozen"/>
      <selection pane="topRight" activeCell="AB1" sqref="AB1"/>
      <rowBreaks count="1" manualBreakCount="1">
        <brk id="64" max="1" man="1"/>
      </rowBreaks>
      <pageMargins left="0.5" right="0.5" top="0.25" bottom="0.25" header="0.5" footer="0.5"/>
      <pageSetup paperSize="17" scale="59" orientation="landscape" r:id="rId3"/>
      <headerFooter alignWithMargins="0"/>
    </customSheetView>
    <customSheetView guid="{F6FB3C86-C705-4B66-AE7E-B8118E217282}" scale="80" fitToPage="1" topLeftCell="A34">
      <pane xSplit="1" topLeftCell="V1" activePane="topRight" state="frozen"/>
      <selection pane="topRight" activeCell="Z73" sqref="Z73"/>
      <rowBreaks count="1" manualBreakCount="1">
        <brk id="64" max="1" man="1"/>
      </rowBreaks>
      <pageMargins left="0.5" right="0.5" top="0.25" bottom="0.25" header="0.5" footer="0.5"/>
      <pageSetup paperSize="17" scale="59" orientation="landscape" r:id="rId4"/>
      <headerFooter alignWithMargins="0"/>
    </customSheetView>
    <customSheetView guid="{FAFAB48A-F0C9-4E4E-9865-6B5A7EFA1DE3}" fitToPage="1" topLeftCell="A19">
      <pane xSplit="1" topLeftCell="U1" activePane="topRight" state="frozen"/>
      <selection pane="topRight" activeCell="Y38" sqref="Y38"/>
      <rowBreaks count="1" manualBreakCount="1">
        <brk id="64" max="1" man="1"/>
      </rowBreaks>
      <pageMargins left="0.5" right="0.5" top="0.25" bottom="0.25" header="0.5" footer="0.5"/>
      <pageSetup paperSize="17" scale="58" orientation="landscape" r:id="rId5"/>
      <headerFooter alignWithMargins="0"/>
    </customSheetView>
    <customSheetView guid="{906B59F4-57E3-44A2-8FFC-DC6E8BD2AF1F}" scale="60" fitToPage="1" topLeftCell="A4">
      <pane xSplit="1" topLeftCell="Q1" activePane="topRight" state="frozen"/>
      <selection pane="topRight" activeCell="Y27" sqref="Y27"/>
      <rowBreaks count="1" manualBreakCount="1">
        <brk id="64" max="1" man="1"/>
      </rowBreaks>
      <pageMargins left="0.5" right="0.5" top="0.25" bottom="0.25" header="0.5" footer="0.5"/>
      <pageSetup paperSize="17" scale="58" orientation="landscape" r:id="rId6"/>
      <headerFooter alignWithMargins="0"/>
    </customSheetView>
    <customSheetView guid="{D600EF72-F8C3-4E28-AF35-04306816EC9A}" scale="80" fitToPage="1" topLeftCell="A28">
      <pane xSplit="1" topLeftCell="D1" activePane="topRight" state="frozen"/>
      <selection pane="topRight" activeCell="X32" sqref="F32:X49"/>
      <rowBreaks count="1" manualBreakCount="1">
        <brk id="64" max="1" man="1"/>
      </rowBreaks>
      <pageMargins left="0.5" right="0.5" top="0.25" bottom="0.25" header="0.5" footer="0.5"/>
      <pageSetup paperSize="17" scale="58" orientation="landscape" r:id="rId7"/>
      <headerFooter alignWithMargins="0"/>
    </customSheetView>
    <customSheetView guid="{0E308286-4755-4646-9FAC-67091F8B0373}" scale="80" fitToPage="1" topLeftCell="A4">
      <pane xSplit="1" topLeftCell="R1" activePane="topRight" state="frozen"/>
      <selection pane="topRight" activeCell="R5" sqref="R5"/>
      <rowBreaks count="1" manualBreakCount="1">
        <brk id="64" max="1" man="1"/>
      </rowBreaks>
      <pageMargins left="0.5" right="0.5" top="0.25" bottom="0.25" header="0.5" footer="0.5"/>
      <pageSetup paperSize="17" scale="58" orientation="landscape" r:id="rId8"/>
      <headerFooter alignWithMargins="0"/>
    </customSheetView>
    <customSheetView guid="{959722E8-F874-4857-A4F0-9FE9FF920D93}" fitToPage="1">
      <pane xSplit="1" topLeftCell="S1" activePane="topRight" state="frozen"/>
      <selection pane="topRight" activeCell="V72" sqref="V72"/>
      <rowBreaks count="1" manualBreakCount="1">
        <brk id="64" max="1" man="1"/>
      </rowBreaks>
      <pageMargins left="0.5" right="0.5" top="0.25" bottom="0.25" header="0.5" footer="0.5"/>
      <pageSetup paperSize="17" scale="64" orientation="landscape" r:id="rId9"/>
      <headerFooter alignWithMargins="0"/>
    </customSheetView>
    <customSheetView guid="{A1C77666-EE60-4CD7-ADF7-26F191645AF7}" fitToPage="1" topLeftCell="A40">
      <pane xSplit="1" topLeftCell="S1" activePane="topRight" state="frozen"/>
      <selection pane="topRight" activeCell="U44" sqref="U44:U47"/>
      <rowBreaks count="1" manualBreakCount="1">
        <brk id="64" max="30" man="1"/>
      </rowBreaks>
      <pageMargins left="0.5" right="0.5" top="0.25" bottom="0.25" header="0.5" footer="0.5"/>
      <pageSetup paperSize="17" scale="37" orientation="landscape" r:id="rId10"/>
      <headerFooter alignWithMargins="0"/>
    </customSheetView>
    <customSheetView guid="{1B126E91-5D7C-48F9-BBDD-0388BE9593D9}" fitToPage="1" topLeftCell="A16">
      <pane xSplit="1" topLeftCell="P1" activePane="topRight" state="frozen"/>
      <selection pane="topRight" activeCell="P31" sqref="P31"/>
      <rowBreaks count="1" manualBreakCount="1">
        <brk id="64" max="30" man="1"/>
      </rowBreaks>
      <pageMargins left="0.5" right="0.5" top="0.25" bottom="0.25" header="0.5" footer="0.5"/>
      <pageSetup paperSize="17" scale="37" orientation="landscape" r:id="rId11"/>
      <headerFooter alignWithMargins="0"/>
    </customSheetView>
    <customSheetView guid="{27AF950E-34D4-43EE-90A3-22B2AFD6D517}" fitToPage="1" topLeftCell="A16">
      <pane xSplit="1" topLeftCell="P1" activePane="topRight" state="frozen"/>
      <selection pane="topRight" activeCell="P31" sqref="P31"/>
      <rowBreaks count="1" manualBreakCount="1">
        <brk id="64" max="30" man="1"/>
      </rowBreaks>
      <pageMargins left="0.5" right="0.5" top="0.25" bottom="0.25" header="0.5" footer="0.5"/>
      <pageSetup paperSize="17" scale="37" orientation="landscape" r:id="rId12"/>
      <headerFooter alignWithMargins="0"/>
    </customSheetView>
    <customSheetView guid="{C83DBA27-DBEA-4CD5-9486-A93C389B7D9F}" fitToPage="1">
      <pane xSplit="1" topLeftCell="P1" activePane="topRight" state="frozen"/>
      <selection pane="topRight"/>
      <rowBreaks count="1" manualBreakCount="1">
        <brk id="64" max="30" man="1"/>
      </rowBreaks>
      <pageMargins left="0.5" right="0.5" top="0.25" bottom="0.25" header="0.5" footer="0.5"/>
      <pageSetup paperSize="17" scale="37" orientation="landscape" r:id="rId13"/>
      <headerFooter alignWithMargins="0"/>
    </customSheetView>
    <customSheetView guid="{E9B595C0-77EB-4C88-8860-A07A7DB0399B}" scale="70" fitToPage="1" topLeftCell="A7">
      <pane xSplit="1" topLeftCell="O1" activePane="topRight" state="frozen"/>
      <selection pane="topRight" activeCell="A9" sqref="A9"/>
      <rowBreaks count="1" manualBreakCount="1">
        <brk id="64" max="30" man="1"/>
      </rowBreaks>
      <pageMargins left="0.5" right="0.5" top="0.25" bottom="0.25" header="0.5" footer="0.5"/>
      <pageSetup paperSize="17" scale="37" orientation="landscape" r:id="rId14"/>
      <headerFooter alignWithMargins="0"/>
    </customSheetView>
    <customSheetView guid="{CB2601DD-81DA-4EEF-92E9-4B82A983E92F}" scale="25" fitToPage="1">
      <pane xSplit="1" topLeftCell="B1" activePane="topRight" state="frozen"/>
      <selection pane="topRight" sqref="A1:AE112"/>
      <rowBreaks count="1" manualBreakCount="1">
        <brk id="64" max="30" man="1"/>
      </rowBreaks>
      <pageMargins left="0.5" right="0.5" top="0.25" bottom="0.25" header="0.5" footer="0.5"/>
      <pageSetup paperSize="17" scale="37" orientation="landscape" r:id="rId15"/>
      <headerFooter alignWithMargins="0"/>
    </customSheetView>
    <customSheetView guid="{3B859112-1734-415C-A6AC-1274A5A54C33}" scale="70">
      <pane xSplit="1" topLeftCell="N1" activePane="topRight" state="frozen"/>
      <selection pane="topRight" activeCell="S45" sqref="S45"/>
      <rowBreaks count="1" manualBreakCount="1">
        <brk id="64" max="1" man="1"/>
      </rowBreaks>
      <pageMargins left="0.5" right="0.5" top="0.25" bottom="0.25" header="0.5" footer="0.5"/>
      <pageSetup scale="99" orientation="portrait" r:id="rId16"/>
      <headerFooter alignWithMargins="0"/>
    </customSheetView>
    <customSheetView guid="{B27B988B-7FE7-4E90-800C-F8C6DA9EBA91}">
      <pane xSplit="1" topLeftCell="N1" activePane="topRight" state="frozen"/>
      <selection pane="topRight" activeCell="R73" sqref="R73"/>
      <rowBreaks count="1" manualBreakCount="1">
        <brk id="64" max="1" man="1"/>
      </rowBreaks>
      <pageMargins left="0.5" right="0.5" top="0.25" bottom="0.25" header="0.5" footer="0.5"/>
      <pageSetup scale="99" orientation="portrait" r:id="rId17"/>
      <headerFooter alignWithMargins="0"/>
    </customSheetView>
    <customSheetView guid="{E671AD56-0747-47C6-9FD6-DDF854F488F8}" scale="25" showPageBreaks="1" fitToPage="1" printArea="1">
      <pane xSplit="1" topLeftCell="B1" activePane="topRight" state="frozen"/>
      <selection pane="topRight" sqref="A1:AE112"/>
      <rowBreaks count="1" manualBreakCount="1">
        <brk id="64" max="30" man="1"/>
      </rowBreaks>
      <pageMargins left="0.5" right="0.5" top="0.25" bottom="0.25" header="0.5" footer="0.5"/>
      <pageSetup paperSize="17" scale="37" orientation="landscape" r:id="rId18"/>
      <headerFooter alignWithMargins="0"/>
    </customSheetView>
    <customSheetView guid="{C1713935-D469-4301-97EE-854E3088DB00}" scale="70" fitToPage="1" topLeftCell="A7">
      <pane xSplit="1" topLeftCell="O1" activePane="topRight" state="frozen"/>
      <selection pane="topRight" activeCell="S38" sqref="S38"/>
      <rowBreaks count="1" manualBreakCount="1">
        <brk id="64" max="30" man="1"/>
      </rowBreaks>
      <pageMargins left="0.5" right="0.5" top="0.25" bottom="0.25" header="0.5" footer="0.5"/>
      <pageSetup paperSize="17" scale="37" orientation="landscape" r:id="rId19"/>
      <headerFooter alignWithMargins="0"/>
    </customSheetView>
    <customSheetView guid="{5DFF565F-BA81-4E50-A562-AD999975AB83}" fitToPage="1" topLeftCell="A16">
      <pane xSplit="1" topLeftCell="P1" activePane="topRight" state="frozen"/>
      <selection pane="topRight" activeCell="P31" sqref="P31"/>
      <rowBreaks count="1" manualBreakCount="1">
        <brk id="64" max="30" man="1"/>
      </rowBreaks>
      <pageMargins left="0.5" right="0.5" top="0.25" bottom="0.25" header="0.5" footer="0.5"/>
      <pageSetup paperSize="17" scale="37" orientation="landscape" r:id="rId20"/>
      <headerFooter alignWithMargins="0"/>
    </customSheetView>
    <customSheetView guid="{B01B5E33-245B-40EB-A009-7C8850FFCABF}" scale="90" fitToPage="1" topLeftCell="A19">
      <pane xSplit="1" topLeftCell="S1" activePane="topRight" state="frozen"/>
      <selection pane="topRight" activeCell="U43" sqref="U43"/>
      <rowBreaks count="1" manualBreakCount="1">
        <brk id="64" max="30" man="1"/>
      </rowBreaks>
      <pageMargins left="0.5" right="0.5" top="0.25" bottom="0.25" header="0.5" footer="0.5"/>
      <pageSetup paperSize="17" scale="37" orientation="landscape" r:id="rId21"/>
      <headerFooter alignWithMargins="0"/>
    </customSheetView>
    <customSheetView guid="{44FE27A4-BCF3-424E-9751-50FCAEF5ADEC}" scale="80" fitToPage="1" topLeftCell="A4">
      <pane xSplit="1" topLeftCell="Q1" activePane="topRight" state="frozen"/>
      <selection pane="topRight" activeCell="R46" sqref="R46:X46"/>
      <rowBreaks count="1" manualBreakCount="1">
        <brk id="64" max="1" man="1"/>
      </rowBreaks>
      <pageMargins left="0.5" right="0.5" top="0.25" bottom="0.25" header="0.5" footer="0.5"/>
      <pageSetup paperSize="17" scale="58" orientation="landscape" r:id="rId22"/>
      <headerFooter alignWithMargins="0"/>
    </customSheetView>
    <customSheetView guid="{D5BDB96B-69F0-4D1B-93E2-D9A52CF65BD4}" scale="80" fitToPage="1" topLeftCell="A7">
      <pane xSplit="1" topLeftCell="V1" activePane="topRight" state="frozen"/>
      <selection pane="topRight" activeCell="Z48" sqref="Z48"/>
      <rowBreaks count="1" manualBreakCount="1">
        <brk id="64" max="1" man="1"/>
      </rowBreaks>
      <pageMargins left="0.5" right="0.5" top="0.25" bottom="0.25" header="0.5" footer="0.5"/>
      <pageSetup paperSize="17" scale="59" orientation="landscape" r:id="rId23"/>
      <headerFooter alignWithMargins="0"/>
    </customSheetView>
    <customSheetView guid="{CF610BCD-704F-411F-A65E-EFA33D00B85C}" scale="80" fitToPage="1" topLeftCell="A7">
      <pane xSplit="1" topLeftCell="X1" activePane="topRight" state="frozen"/>
      <selection pane="topRight" activeCell="AA38" sqref="AA38"/>
      <rowBreaks count="1" manualBreakCount="1">
        <brk id="64" max="1" man="1"/>
      </rowBreaks>
      <pageMargins left="0.5" right="0.5" top="0.25" bottom="0.25" header="0.5" footer="0.5"/>
      <pageSetup paperSize="17" scale="59" orientation="landscape" r:id="rId24"/>
      <headerFooter alignWithMargins="0"/>
    </customSheetView>
    <customSheetView guid="{53921E1F-472A-4EBB-8ED2-B1728D33C14A}" fitToPage="1">
      <pane xSplit="1" topLeftCell="Y1" activePane="topRight" state="frozen"/>
      <selection pane="topRight" activeCell="AB1" sqref="AB1"/>
      <rowBreaks count="1" manualBreakCount="1">
        <brk id="64" max="1" man="1"/>
      </rowBreaks>
      <pageMargins left="0.5" right="0.5" top="0.25" bottom="0.25" header="0.5" footer="0.5"/>
      <pageSetup paperSize="17" scale="59" orientation="landscape" r:id="rId25"/>
      <headerFooter alignWithMargins="0"/>
    </customSheetView>
    <customSheetView guid="{CF32BA39-C68F-4AC2-AE01-65D52DEB1291}" fitToPage="1">
      <pane xSplit="1" topLeftCell="Y1" activePane="topRight" state="frozen"/>
      <selection pane="topRight" activeCell="AB1" sqref="AB1"/>
      <rowBreaks count="1" manualBreakCount="1">
        <brk id="64" max="1" man="1"/>
      </rowBreaks>
      <pageMargins left="0.5" right="0.5" top="0.25" bottom="0.25" header="0.5" footer="0.5"/>
      <pageSetup paperSize="17" scale="59" orientation="landscape" r:id="rId26"/>
      <headerFooter alignWithMargins="0"/>
    </customSheetView>
    <customSheetView guid="{31AF93E1-8CA4-4E17-B4A7-D8D38F96FDDB}" fitToPage="1" topLeftCell="A13">
      <pane xSplit="1" topLeftCell="Y1" activePane="topRight" state="frozen"/>
      <selection pane="topRight" activeCell="AB32" sqref="AB32:AB39"/>
      <rowBreaks count="1" manualBreakCount="1">
        <brk id="64" max="1" man="1"/>
      </rowBreaks>
      <pageMargins left="0.5" right="0.5" top="0.25" bottom="0.25" header="0.5" footer="0.5"/>
      <pageSetup paperSize="17" scale="59" orientation="landscape" r:id="rId27"/>
      <headerFooter alignWithMargins="0"/>
    </customSheetView>
    <customSheetView guid="{4326A646-41C1-4C8C-9BBE-C00D4117E7D4}" fitToPage="1" topLeftCell="A13">
      <pane xSplit="1" topLeftCell="Y1" activePane="topRight" state="frozen"/>
      <selection pane="topRight" activeCell="AB32" sqref="AB32:AB39"/>
      <rowBreaks count="1" manualBreakCount="1">
        <brk id="64" max="1" man="1"/>
      </rowBreaks>
      <pageMargins left="0.5" right="0.5" top="0.25" bottom="0.25" header="0.5" footer="0.5"/>
      <pageSetup paperSize="17" scale="59" orientation="landscape" r:id="rId28"/>
      <headerFooter alignWithMargins="0"/>
    </customSheetView>
    <customSheetView guid="{E9247C17-4601-4A8A-A970-8C31988E0A0E}" fitToPage="1" topLeftCell="A13">
      <pane xSplit="1" topLeftCell="Y1" activePane="topRight" state="frozen"/>
      <selection pane="topRight" activeCell="AB32" sqref="AB32:AB39"/>
      <rowBreaks count="1" manualBreakCount="1">
        <brk id="64" max="1" man="1"/>
      </rowBreaks>
      <pageMargins left="0.5" right="0.5" top="0.25" bottom="0.25" header="0.5" footer="0.5"/>
      <pageSetup paperSize="17" scale="59" orientation="landscape"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count="1">
    <dataValidation type="list" showInputMessage="1" showErrorMessage="1" sqref="B7">
      <formula1>January_2012</formula1>
    </dataValidation>
  </dataValidations>
  <pageMargins left="0.5" right="0.5" top="0.25" bottom="0.25" header="0.5" footer="0.5"/>
  <pageSetup paperSize="17" scale="59" orientation="landscape" r:id="rId30"/>
  <headerFooter alignWithMargins="0"/>
  <rowBreaks count="1" manualBreakCount="1">
    <brk id="64" max="1" man="1"/>
  </rowBreaks>
</worksheet>
</file>

<file path=xl/worksheets/sheet21.xml><?xml version="1.0" encoding="utf-8"?>
<worksheet xmlns="http://schemas.openxmlformats.org/spreadsheetml/2006/main" xmlns:r="http://schemas.openxmlformats.org/officeDocument/2006/relationships">
  <dimension ref="A1:AF111"/>
  <sheetViews>
    <sheetView zoomScale="80" zoomScaleNormal="80" workbookViewId="0">
      <pane xSplit="1" topLeftCell="B1" activePane="topRight" state="frozen"/>
      <selection activeCell="D27" sqref="D27"/>
      <selection pane="topRight" activeCell="AB22" sqref="AB22"/>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29" width="16.42578125" style="139" bestFit="1" customWidth="1"/>
    <col min="30" max="30" width="15.42578125" style="140" customWidth="1"/>
    <col min="31" max="31" width="6.42578125" style="139" customWidth="1"/>
    <col min="32" max="32" width="15.42578125" style="139" customWidth="1"/>
    <col min="33" max="16384" width="9.140625" style="139"/>
  </cols>
  <sheetData>
    <row r="1" spans="1:31">
      <c r="A1" s="136" t="s">
        <v>3</v>
      </c>
      <c r="B1" s="137" t="s">
        <v>117</v>
      </c>
      <c r="C1" s="138"/>
      <c r="D1" s="325" t="s">
        <v>23</v>
      </c>
      <c r="E1" s="325"/>
      <c r="F1" s="325"/>
    </row>
    <row r="2" spans="1:31" ht="29.25">
      <c r="A2" s="136" t="s">
        <v>4</v>
      </c>
      <c r="B2" s="271" t="s">
        <v>125</v>
      </c>
      <c r="C2" s="138"/>
      <c r="E2" s="142"/>
      <c r="F2" s="143">
        <v>2012</v>
      </c>
      <c r="G2" s="143">
        <v>2013</v>
      </c>
      <c r="H2" s="143">
        <v>2014</v>
      </c>
      <c r="I2" s="143">
        <v>2015</v>
      </c>
    </row>
    <row r="3" spans="1:31">
      <c r="A3" s="136" t="s">
        <v>5</v>
      </c>
      <c r="B3" s="144" t="s">
        <v>98</v>
      </c>
      <c r="C3" s="145"/>
      <c r="E3" s="146" t="s">
        <v>181</v>
      </c>
      <c r="F3" s="147">
        <v>200000</v>
      </c>
      <c r="G3" s="277">
        <v>200000</v>
      </c>
      <c r="H3" s="277">
        <v>200000</v>
      </c>
      <c r="I3" s="277">
        <v>200000</v>
      </c>
    </row>
    <row r="4" spans="1:31">
      <c r="A4" s="136" t="s">
        <v>7</v>
      </c>
      <c r="B4" s="148">
        <v>41260</v>
      </c>
      <c r="C4" s="149"/>
      <c r="E4" s="146" t="s">
        <v>62</v>
      </c>
      <c r="F4" s="150">
        <v>35473446</v>
      </c>
      <c r="G4" s="150">
        <v>35473446</v>
      </c>
      <c r="H4" s="150">
        <v>35473446</v>
      </c>
      <c r="I4" s="150">
        <v>35473446</v>
      </c>
      <c r="J4" s="151"/>
      <c r="K4" s="151"/>
      <c r="L4" s="151"/>
      <c r="M4" s="151"/>
      <c r="N4" s="151"/>
      <c r="O4" s="151"/>
      <c r="P4" s="151"/>
      <c r="Q4" s="151"/>
      <c r="R4" s="151"/>
      <c r="S4" s="151"/>
      <c r="T4" s="151"/>
      <c r="U4" s="151"/>
      <c r="V4" s="151"/>
      <c r="W4" s="151"/>
      <c r="X4" s="151"/>
      <c r="Y4" s="151"/>
      <c r="Z4" s="151"/>
      <c r="AA4" s="151"/>
      <c r="AB4" s="151"/>
      <c r="AC4" s="151"/>
      <c r="AD4" s="263"/>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263"/>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263"/>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263"/>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10653.300000000003</v>
      </c>
      <c r="E11" s="175" t="s">
        <v>24</v>
      </c>
      <c r="F11" s="176">
        <v>0</v>
      </c>
      <c r="G11" s="176">
        <v>0</v>
      </c>
      <c r="H11" s="176">
        <v>45.9</v>
      </c>
      <c r="I11" s="176">
        <v>0</v>
      </c>
      <c r="J11" s="176">
        <v>848.7</v>
      </c>
      <c r="K11" s="176">
        <v>213.30000000000007</v>
      </c>
      <c r="L11" s="176">
        <v>1545.3000000000002</v>
      </c>
      <c r="M11" s="176">
        <v>3686</v>
      </c>
      <c r="N11" s="176">
        <v>0</v>
      </c>
      <c r="O11" s="176">
        <v>1244.7000000000007</v>
      </c>
      <c r="P11" s="176">
        <v>694.80000000000018</v>
      </c>
      <c r="Q11" s="176">
        <v>16657.2</v>
      </c>
      <c r="R11" s="235">
        <v>867.59999999999854</v>
      </c>
      <c r="S11" s="235">
        <v>2458.7999999999993</v>
      </c>
      <c r="T11" s="235">
        <v>12224.7</v>
      </c>
      <c r="U11" s="235">
        <v>14692.5</v>
      </c>
      <c r="V11" s="235">
        <v>576.90000000000146</v>
      </c>
      <c r="W11" s="235">
        <v>2297.6999999999971</v>
      </c>
      <c r="X11" s="235">
        <v>7463.7000000000044</v>
      </c>
      <c r="Y11" s="235">
        <v>4560.3000000000029</v>
      </c>
      <c r="Z11" s="235">
        <v>2745</v>
      </c>
      <c r="AA11" s="235">
        <v>1832.3999999999942</v>
      </c>
      <c r="AB11" s="235">
        <v>10653.300000000003</v>
      </c>
      <c r="AC11" s="235"/>
      <c r="AD11" s="177">
        <f>SUM(F11:AC11)</f>
        <v>85308.800000000003</v>
      </c>
      <c r="AE11" s="141">
        <v>4</v>
      </c>
    </row>
    <row r="12" spans="1:31">
      <c r="A12" s="173" t="s">
        <v>97</v>
      </c>
      <c r="B12" s="178">
        <f>HLOOKUP($B$7,$F$8:$AC$75,AE12,FALSE)</f>
        <v>7.4159999999999995</v>
      </c>
      <c r="E12" s="175" t="s">
        <v>24</v>
      </c>
      <c r="F12" s="179">
        <v>0</v>
      </c>
      <c r="G12" s="179">
        <v>0</v>
      </c>
      <c r="H12" s="179">
        <v>0</v>
      </c>
      <c r="I12" s="179">
        <v>0</v>
      </c>
      <c r="J12" s="179">
        <v>0.188</v>
      </c>
      <c r="K12" s="179">
        <v>2.9000000000000001E-2</v>
      </c>
      <c r="L12" s="179">
        <v>3.6999999999999998E-2</v>
      </c>
      <c r="M12" s="179">
        <v>0.54600000000000004</v>
      </c>
      <c r="N12" s="179">
        <v>0</v>
      </c>
      <c r="O12" s="179">
        <v>0.105</v>
      </c>
      <c r="P12" s="179">
        <v>7.2999999999999995E-2</v>
      </c>
      <c r="Q12" s="179">
        <v>0.46200000000000002</v>
      </c>
      <c r="R12" s="236">
        <v>0.10439999999999983</v>
      </c>
      <c r="S12" s="236">
        <v>0.21</v>
      </c>
      <c r="T12" s="236">
        <v>1.3948199999999999</v>
      </c>
      <c r="U12" s="236">
        <v>1.21</v>
      </c>
      <c r="V12" s="236">
        <v>0.12</v>
      </c>
      <c r="W12" s="236">
        <v>0.18216000000000054</v>
      </c>
      <c r="X12" s="236">
        <v>0.37475999999999932</v>
      </c>
      <c r="Y12" s="236">
        <v>0.50400000000000045</v>
      </c>
      <c r="Z12" s="236">
        <v>1.7999999999999794E-2</v>
      </c>
      <c r="AA12" s="236">
        <v>0.23399999999999999</v>
      </c>
      <c r="AB12" s="236">
        <v>7.4159999999999995</v>
      </c>
      <c r="AC12" s="236"/>
      <c r="AD12" s="180">
        <f>SUM(F12:AC12)</f>
        <v>13.20814</v>
      </c>
      <c r="AE12" s="141">
        <v>5</v>
      </c>
    </row>
    <row r="13" spans="1:31">
      <c r="A13" s="173" t="s">
        <v>21</v>
      </c>
      <c r="B13" s="174">
        <f>HLOOKUP($B$7,$F$8:$AC$75,AE13,FALSE)</f>
        <v>0</v>
      </c>
      <c r="E13" s="175" t="s">
        <v>24</v>
      </c>
      <c r="F13" s="176">
        <v>0</v>
      </c>
      <c r="G13" s="176">
        <v>0</v>
      </c>
      <c r="H13" s="176">
        <v>0</v>
      </c>
      <c r="I13" s="176">
        <v>0</v>
      </c>
      <c r="J13" s="176">
        <v>0</v>
      </c>
      <c r="K13" s="176">
        <v>0</v>
      </c>
      <c r="L13" s="176">
        <v>0</v>
      </c>
      <c r="M13" s="176">
        <v>0</v>
      </c>
      <c r="N13" s="176">
        <v>0</v>
      </c>
      <c r="O13" s="176">
        <v>0</v>
      </c>
      <c r="P13" s="176">
        <v>0</v>
      </c>
      <c r="Q13" s="176">
        <v>0</v>
      </c>
      <c r="R13" s="235"/>
      <c r="S13" s="235"/>
      <c r="T13" s="235"/>
      <c r="U13" s="235"/>
      <c r="V13" s="235"/>
      <c r="W13" s="235"/>
      <c r="X13" s="235"/>
      <c r="Y13" s="235"/>
      <c r="Z13" s="235"/>
      <c r="AA13" s="235"/>
      <c r="AB13" s="235"/>
      <c r="AC13" s="235"/>
      <c r="AD13" s="177">
        <f>SUM(F13:AC13)</f>
        <v>0</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200000</v>
      </c>
      <c r="E15" s="142"/>
      <c r="F15" s="177">
        <f>$F$3</f>
        <v>200000</v>
      </c>
      <c r="G15" s="177">
        <f>$F$3</f>
        <v>200000</v>
      </c>
      <c r="H15" s="177">
        <f t="shared" ref="H15:Q15" si="0">$F$3</f>
        <v>200000</v>
      </c>
      <c r="I15" s="177">
        <f t="shared" si="0"/>
        <v>200000</v>
      </c>
      <c r="J15" s="177">
        <f t="shared" si="0"/>
        <v>200000</v>
      </c>
      <c r="K15" s="177">
        <f t="shared" si="0"/>
        <v>200000</v>
      </c>
      <c r="L15" s="177">
        <f t="shared" si="0"/>
        <v>200000</v>
      </c>
      <c r="M15" s="177">
        <f t="shared" si="0"/>
        <v>200000</v>
      </c>
      <c r="N15" s="177">
        <f t="shared" si="0"/>
        <v>200000</v>
      </c>
      <c r="O15" s="177">
        <f t="shared" si="0"/>
        <v>200000</v>
      </c>
      <c r="P15" s="177">
        <f t="shared" si="0"/>
        <v>200000</v>
      </c>
      <c r="Q15" s="177">
        <f t="shared" si="0"/>
        <v>200000</v>
      </c>
      <c r="R15" s="177">
        <f>$G$3</f>
        <v>200000</v>
      </c>
      <c r="S15" s="177">
        <f t="shared" ref="S15:AC15" si="1">$G$3</f>
        <v>200000</v>
      </c>
      <c r="T15" s="177">
        <f t="shared" si="1"/>
        <v>200000</v>
      </c>
      <c r="U15" s="177">
        <f t="shared" si="1"/>
        <v>200000</v>
      </c>
      <c r="V15" s="177">
        <f t="shared" si="1"/>
        <v>200000</v>
      </c>
      <c r="W15" s="177">
        <f t="shared" si="1"/>
        <v>200000</v>
      </c>
      <c r="X15" s="177">
        <f t="shared" si="1"/>
        <v>200000</v>
      </c>
      <c r="Y15" s="177">
        <f t="shared" si="1"/>
        <v>200000</v>
      </c>
      <c r="Z15" s="177">
        <f t="shared" si="1"/>
        <v>200000</v>
      </c>
      <c r="AA15" s="177">
        <f t="shared" si="1"/>
        <v>200000</v>
      </c>
      <c r="AB15" s="177">
        <f t="shared" si="1"/>
        <v>200000</v>
      </c>
      <c r="AC15" s="177">
        <f t="shared" si="1"/>
        <v>200000</v>
      </c>
      <c r="AD15" s="172"/>
      <c r="AE15" s="141">
        <v>8</v>
      </c>
    </row>
    <row r="16" spans="1:31">
      <c r="A16" s="136" t="s">
        <v>77</v>
      </c>
      <c r="B16" s="181">
        <f>HLOOKUP($B$7,$F$8:$AC$75,AE16,FALSE)</f>
        <v>183333.33333333331</v>
      </c>
      <c r="E16" s="142"/>
      <c r="F16" s="177">
        <f>F15*(F9/12)</f>
        <v>16666.666666666664</v>
      </c>
      <c r="G16" s="177">
        <f t="shared" ref="G16:Q16" si="2">G15*(G9/12)</f>
        <v>33333.333333333328</v>
      </c>
      <c r="H16" s="177">
        <f t="shared" si="2"/>
        <v>50000</v>
      </c>
      <c r="I16" s="177">
        <f t="shared" si="2"/>
        <v>66666.666666666657</v>
      </c>
      <c r="J16" s="177">
        <f t="shared" si="2"/>
        <v>83333.333333333343</v>
      </c>
      <c r="K16" s="177">
        <f t="shared" si="2"/>
        <v>100000</v>
      </c>
      <c r="L16" s="177">
        <f t="shared" si="2"/>
        <v>116666.66666666667</v>
      </c>
      <c r="M16" s="177">
        <f t="shared" si="2"/>
        <v>133333.33333333331</v>
      </c>
      <c r="N16" s="177">
        <f t="shared" si="2"/>
        <v>150000</v>
      </c>
      <c r="O16" s="177">
        <f t="shared" si="2"/>
        <v>166666.66666666669</v>
      </c>
      <c r="P16" s="177">
        <f t="shared" si="2"/>
        <v>183333.33333333331</v>
      </c>
      <c r="Q16" s="177">
        <f t="shared" si="2"/>
        <v>200000</v>
      </c>
      <c r="R16" s="177">
        <f>R15*(R9/12)</f>
        <v>16666.666666666664</v>
      </c>
      <c r="S16" s="177">
        <f t="shared" ref="S16:AC16" si="3">S15*(S9/12)</f>
        <v>33333.333333333328</v>
      </c>
      <c r="T16" s="177">
        <f t="shared" si="3"/>
        <v>50000</v>
      </c>
      <c r="U16" s="177">
        <f t="shared" si="3"/>
        <v>66666.666666666657</v>
      </c>
      <c r="V16" s="177">
        <f t="shared" si="3"/>
        <v>83333.333333333343</v>
      </c>
      <c r="W16" s="177">
        <f t="shared" si="3"/>
        <v>100000</v>
      </c>
      <c r="X16" s="177">
        <f t="shared" si="3"/>
        <v>116666.66666666667</v>
      </c>
      <c r="Y16" s="177">
        <f t="shared" si="3"/>
        <v>133333.33333333331</v>
      </c>
      <c r="Z16" s="177">
        <f t="shared" si="3"/>
        <v>150000</v>
      </c>
      <c r="AA16" s="177">
        <f t="shared" si="3"/>
        <v>166666.66666666669</v>
      </c>
      <c r="AB16" s="177">
        <f t="shared" si="3"/>
        <v>183333.33333333331</v>
      </c>
      <c r="AC16" s="177">
        <f t="shared" si="3"/>
        <v>200000</v>
      </c>
      <c r="AD16" s="172"/>
      <c r="AE16" s="141">
        <v>9</v>
      </c>
    </row>
    <row r="17" spans="1:31">
      <c r="A17" s="182" t="s">
        <v>70</v>
      </c>
      <c r="B17" s="174">
        <f>HLOOKUP($B$7,$F$8:$AC$75,AE17,FALSE)</f>
        <v>60372.9</v>
      </c>
      <c r="E17" s="142"/>
      <c r="F17" s="183">
        <f>F11</f>
        <v>0</v>
      </c>
      <c r="G17" s="183">
        <f>F17+G11</f>
        <v>0</v>
      </c>
      <c r="H17" s="183">
        <f t="shared" ref="H17:Q17" si="4">G17+H11</f>
        <v>45.9</v>
      </c>
      <c r="I17" s="183">
        <f t="shared" si="4"/>
        <v>45.9</v>
      </c>
      <c r="J17" s="183">
        <f t="shared" si="4"/>
        <v>894.6</v>
      </c>
      <c r="K17" s="183">
        <f t="shared" si="4"/>
        <v>1107.9000000000001</v>
      </c>
      <c r="L17" s="183">
        <f t="shared" si="4"/>
        <v>2653.2000000000003</v>
      </c>
      <c r="M17" s="183">
        <f t="shared" si="4"/>
        <v>6339.2000000000007</v>
      </c>
      <c r="N17" s="183">
        <f t="shared" si="4"/>
        <v>6339.2000000000007</v>
      </c>
      <c r="O17" s="183">
        <f t="shared" si="4"/>
        <v>7583.9000000000015</v>
      </c>
      <c r="P17" s="183">
        <f t="shared" si="4"/>
        <v>8278.7000000000007</v>
      </c>
      <c r="Q17" s="183">
        <f t="shared" si="4"/>
        <v>24935.9</v>
      </c>
      <c r="R17" s="183">
        <f>R11</f>
        <v>867.59999999999854</v>
      </c>
      <c r="S17" s="183">
        <f t="shared" ref="S17" si="5">R17+S11</f>
        <v>3326.3999999999978</v>
      </c>
      <c r="T17" s="183">
        <f>S17+T11</f>
        <v>15551.099999999999</v>
      </c>
      <c r="U17" s="183">
        <f t="shared" ref="U17:AC17" si="6">T17+U11</f>
        <v>30243.599999999999</v>
      </c>
      <c r="V17" s="183">
        <f t="shared" si="6"/>
        <v>30820.5</v>
      </c>
      <c r="W17" s="183">
        <f t="shared" si="6"/>
        <v>33118.199999999997</v>
      </c>
      <c r="X17" s="183">
        <f t="shared" si="6"/>
        <v>40581.9</v>
      </c>
      <c r="Y17" s="183">
        <f t="shared" si="6"/>
        <v>45142.200000000004</v>
      </c>
      <c r="Z17" s="183">
        <f t="shared" si="6"/>
        <v>47887.200000000004</v>
      </c>
      <c r="AA17" s="183">
        <f t="shared" si="6"/>
        <v>49719.6</v>
      </c>
      <c r="AB17" s="183">
        <f t="shared" si="6"/>
        <v>60372.9</v>
      </c>
      <c r="AC17" s="183">
        <f t="shared" si="6"/>
        <v>60372.9</v>
      </c>
      <c r="AD17" s="184"/>
      <c r="AE17" s="141">
        <v>10</v>
      </c>
    </row>
    <row r="18" spans="1:31">
      <c r="A18" s="182" t="s">
        <v>12</v>
      </c>
      <c r="B18" s="174">
        <f>HLOOKUP($B$7,$F$8:$AC$75,AE18,FALSE)</f>
        <v>403481.7</v>
      </c>
      <c r="E18" s="175" t="s">
        <v>111</v>
      </c>
      <c r="F18" s="176">
        <v>39600</v>
      </c>
      <c r="G18" s="176">
        <v>11734.2</v>
      </c>
      <c r="H18" s="176">
        <v>20295</v>
      </c>
      <c r="I18" s="176">
        <v>26315.100000000002</v>
      </c>
      <c r="J18" s="176">
        <v>53010</v>
      </c>
      <c r="K18" s="176">
        <v>52985.700000000004</v>
      </c>
      <c r="L18" s="176">
        <v>79820.100000000006</v>
      </c>
      <c r="M18" s="176">
        <v>49446.9</v>
      </c>
      <c r="N18" s="176">
        <v>83772</v>
      </c>
      <c r="O18" s="176">
        <v>108027</v>
      </c>
      <c r="P18" s="176">
        <v>172623.6</v>
      </c>
      <c r="Q18" s="176">
        <v>156012.30000000002</v>
      </c>
      <c r="R18" s="235">
        <v>166463.1</v>
      </c>
      <c r="S18" s="235">
        <v>176606.1</v>
      </c>
      <c r="T18" s="235">
        <v>165915.9</v>
      </c>
      <c r="U18" s="235">
        <v>177182.1</v>
      </c>
      <c r="V18" s="235">
        <v>216551.7</v>
      </c>
      <c r="W18" s="235">
        <v>336816.9</v>
      </c>
      <c r="X18" s="235">
        <v>353735.10000000003</v>
      </c>
      <c r="Y18" s="235">
        <v>357500.7</v>
      </c>
      <c r="Z18" s="235">
        <v>373219.2</v>
      </c>
      <c r="AA18" s="235">
        <v>397152</v>
      </c>
      <c r="AB18" s="235">
        <v>403481.7</v>
      </c>
      <c r="AC18" s="235"/>
      <c r="AD18" s="184"/>
      <c r="AE18" s="141">
        <v>11</v>
      </c>
    </row>
    <row r="19" spans="1:31">
      <c r="A19" s="185" t="s">
        <v>39</v>
      </c>
      <c r="B19" s="186">
        <f>HLOOKUP($B$7,$F$8:$AC$75,AE19,FALSE)</f>
        <v>463854.60000000003</v>
      </c>
      <c r="C19" s="187"/>
      <c r="D19" s="187"/>
      <c r="E19" s="187"/>
      <c r="F19" s="188">
        <f>F17+F18</f>
        <v>39600</v>
      </c>
      <c r="G19" s="188">
        <f t="shared" ref="G19:Q19" si="7">G17+G18</f>
        <v>11734.2</v>
      </c>
      <c r="H19" s="188">
        <f t="shared" si="7"/>
        <v>20340.900000000001</v>
      </c>
      <c r="I19" s="188">
        <f t="shared" si="7"/>
        <v>26361.000000000004</v>
      </c>
      <c r="J19" s="188">
        <f t="shared" si="7"/>
        <v>53904.6</v>
      </c>
      <c r="K19" s="188">
        <f t="shared" si="7"/>
        <v>54093.600000000006</v>
      </c>
      <c r="L19" s="188">
        <f t="shared" si="7"/>
        <v>82473.3</v>
      </c>
      <c r="M19" s="188">
        <f t="shared" si="7"/>
        <v>55786.100000000006</v>
      </c>
      <c r="N19" s="188">
        <f t="shared" si="7"/>
        <v>90111.2</v>
      </c>
      <c r="O19" s="188">
        <f t="shared" si="7"/>
        <v>115610.9</v>
      </c>
      <c r="P19" s="188">
        <f t="shared" si="7"/>
        <v>180902.30000000002</v>
      </c>
      <c r="Q19" s="188">
        <f t="shared" si="7"/>
        <v>180948.2</v>
      </c>
      <c r="R19" s="188">
        <f>R17+R18</f>
        <v>167330.70000000001</v>
      </c>
      <c r="S19" s="188">
        <f t="shared" ref="S19:AC19" si="8">S17+S18</f>
        <v>179932.5</v>
      </c>
      <c r="T19" s="188">
        <f t="shared" si="8"/>
        <v>181467</v>
      </c>
      <c r="U19" s="188">
        <f t="shared" si="8"/>
        <v>207425.7</v>
      </c>
      <c r="V19" s="188">
        <f t="shared" si="8"/>
        <v>247372.2</v>
      </c>
      <c r="W19" s="188">
        <f t="shared" si="8"/>
        <v>369935.10000000003</v>
      </c>
      <c r="X19" s="188">
        <f t="shared" si="8"/>
        <v>394317.00000000006</v>
      </c>
      <c r="Y19" s="188">
        <f t="shared" si="8"/>
        <v>402642.9</v>
      </c>
      <c r="Z19" s="188">
        <f t="shared" si="8"/>
        <v>421106.4</v>
      </c>
      <c r="AA19" s="188">
        <f t="shared" si="8"/>
        <v>446871.6</v>
      </c>
      <c r="AB19" s="188">
        <f t="shared" si="8"/>
        <v>463854.60000000003</v>
      </c>
      <c r="AC19" s="188">
        <f t="shared" si="8"/>
        <v>60372.9</v>
      </c>
      <c r="AD19" s="172"/>
      <c r="AE19" s="141">
        <v>12</v>
      </c>
    </row>
    <row r="20" spans="1:31">
      <c r="A20" s="182" t="s">
        <v>106</v>
      </c>
      <c r="B20" s="189">
        <f>IFERROR(HLOOKUP($B$7,$F$8:$AC$75,AE20,FALSE),"-  ")</f>
        <v>0.30186449999999998</v>
      </c>
      <c r="F20" s="189">
        <f>IFERROR(F17/F15,"-  ")</f>
        <v>0</v>
      </c>
      <c r="G20" s="189">
        <f t="shared" ref="G20:Q20" si="9">IFERROR(G17/G15,"-  ")</f>
        <v>0</v>
      </c>
      <c r="H20" s="189">
        <f t="shared" si="9"/>
        <v>2.2949999999999999E-4</v>
      </c>
      <c r="I20" s="189">
        <f t="shared" si="9"/>
        <v>2.2949999999999999E-4</v>
      </c>
      <c r="J20" s="189">
        <f t="shared" si="9"/>
        <v>4.4730000000000004E-3</v>
      </c>
      <c r="K20" s="189">
        <f t="shared" si="9"/>
        <v>5.5395000000000002E-3</v>
      </c>
      <c r="L20" s="189">
        <f t="shared" si="9"/>
        <v>1.3266000000000002E-2</v>
      </c>
      <c r="M20" s="189">
        <f t="shared" si="9"/>
        <v>3.1696000000000002E-2</v>
      </c>
      <c r="N20" s="189">
        <f t="shared" si="9"/>
        <v>3.1696000000000002E-2</v>
      </c>
      <c r="O20" s="189">
        <f t="shared" si="9"/>
        <v>3.7919500000000009E-2</v>
      </c>
      <c r="P20" s="189">
        <f t="shared" si="9"/>
        <v>4.1393500000000007E-2</v>
      </c>
      <c r="Q20" s="189">
        <f t="shared" si="9"/>
        <v>0.12467950000000001</v>
      </c>
      <c r="R20" s="189">
        <f>IFERROR(R17/R15,"-  ")</f>
        <v>4.3379999999999929E-3</v>
      </c>
      <c r="S20" s="189">
        <f t="shared" ref="S20:AC20" si="10">IFERROR(S17/S15,"-  ")</f>
        <v>1.6631999999999991E-2</v>
      </c>
      <c r="T20" s="189">
        <f t="shared" si="10"/>
        <v>7.7755499999999991E-2</v>
      </c>
      <c r="U20" s="189">
        <f t="shared" si="10"/>
        <v>0.15121799999999999</v>
      </c>
      <c r="V20" s="189">
        <f t="shared" si="10"/>
        <v>0.1541025</v>
      </c>
      <c r="W20" s="189">
        <f t="shared" si="10"/>
        <v>0.16559099999999999</v>
      </c>
      <c r="X20" s="189">
        <f t="shared" si="10"/>
        <v>0.20290950000000002</v>
      </c>
      <c r="Y20" s="189">
        <f t="shared" si="10"/>
        <v>0.22571100000000002</v>
      </c>
      <c r="Z20" s="189">
        <f t="shared" si="10"/>
        <v>0.23943600000000001</v>
      </c>
      <c r="AA20" s="189">
        <f t="shared" si="10"/>
        <v>0.24859799999999999</v>
      </c>
      <c r="AB20" s="189">
        <f t="shared" si="10"/>
        <v>0.30186449999999998</v>
      </c>
      <c r="AC20" s="189">
        <f t="shared" si="10"/>
        <v>0.30186449999999998</v>
      </c>
      <c r="AD20" s="190"/>
      <c r="AE20" s="141">
        <v>13</v>
      </c>
    </row>
    <row r="21" spans="1:31">
      <c r="A21" s="182" t="s">
        <v>107</v>
      </c>
      <c r="B21" s="189">
        <f>IFERROR(HLOOKUP($B$7,$F$8:$AC$75,AE21,FALSE),"-  ")</f>
        <v>2.3192730000000004</v>
      </c>
      <c r="F21" s="189">
        <f>IFERROR(F19/F15,"-  ")</f>
        <v>0.19800000000000001</v>
      </c>
      <c r="G21" s="189">
        <f t="shared" ref="G21:Q21" si="11">IFERROR(G19/G15,"-  ")</f>
        <v>5.8671000000000001E-2</v>
      </c>
      <c r="H21" s="189">
        <f t="shared" si="11"/>
        <v>0.1017045</v>
      </c>
      <c r="I21" s="189">
        <f t="shared" si="11"/>
        <v>0.13180500000000001</v>
      </c>
      <c r="J21" s="189">
        <f t="shared" si="11"/>
        <v>0.26952300000000001</v>
      </c>
      <c r="K21" s="189">
        <f t="shared" si="11"/>
        <v>0.27046800000000004</v>
      </c>
      <c r="L21" s="189">
        <f t="shared" si="11"/>
        <v>0.41236650000000002</v>
      </c>
      <c r="M21" s="189">
        <f t="shared" si="11"/>
        <v>0.27893050000000003</v>
      </c>
      <c r="N21" s="189">
        <f t="shared" si="11"/>
        <v>0.45055600000000001</v>
      </c>
      <c r="O21" s="189">
        <f t="shared" si="11"/>
        <v>0.57805449999999992</v>
      </c>
      <c r="P21" s="189">
        <f t="shared" si="11"/>
        <v>0.90451150000000013</v>
      </c>
      <c r="Q21" s="189">
        <f t="shared" si="11"/>
        <v>0.90474100000000002</v>
      </c>
      <c r="R21" s="189">
        <f>IFERROR(R19/R15,"-  ")</f>
        <v>0.83665350000000005</v>
      </c>
      <c r="S21" s="189">
        <f t="shared" ref="S21:AC21" si="12">IFERROR(S19/S15,"-  ")</f>
        <v>0.89966250000000003</v>
      </c>
      <c r="T21" s="189">
        <f t="shared" si="12"/>
        <v>0.907335</v>
      </c>
      <c r="U21" s="189">
        <f t="shared" si="12"/>
        <v>1.0371285000000001</v>
      </c>
      <c r="V21" s="189">
        <f t="shared" si="12"/>
        <v>1.236861</v>
      </c>
      <c r="W21" s="189">
        <f t="shared" si="12"/>
        <v>1.8496755000000003</v>
      </c>
      <c r="X21" s="189">
        <f t="shared" si="12"/>
        <v>1.9715850000000004</v>
      </c>
      <c r="Y21" s="189">
        <f t="shared" si="12"/>
        <v>2.0132145000000001</v>
      </c>
      <c r="Z21" s="189">
        <f t="shared" si="12"/>
        <v>2.1055320000000002</v>
      </c>
      <c r="AA21" s="189">
        <f t="shared" si="12"/>
        <v>2.2343579999999998</v>
      </c>
      <c r="AB21" s="189">
        <f t="shared" si="12"/>
        <v>2.3192730000000004</v>
      </c>
      <c r="AC21" s="189">
        <f t="shared" si="12"/>
        <v>0.30186449999999998</v>
      </c>
      <c r="AD21" s="190"/>
      <c r="AE21" s="141">
        <v>14</v>
      </c>
    </row>
    <row r="22" spans="1:31">
      <c r="A22" s="182" t="s">
        <v>108</v>
      </c>
      <c r="B22" s="189">
        <f>IFERROR(HLOOKUP($B$7,$F$8:$AC$75,AE22,FALSE),"-  ")</f>
        <v>0.32930672727272731</v>
      </c>
      <c r="F22" s="189">
        <f>IFERROR(F17/F16,"-  ")</f>
        <v>0</v>
      </c>
      <c r="G22" s="189">
        <f t="shared" ref="G22:Q22" si="13">IFERROR(G17/G16,"-  ")</f>
        <v>0</v>
      </c>
      <c r="H22" s="189">
        <f t="shared" si="13"/>
        <v>9.1799999999999998E-4</v>
      </c>
      <c r="I22" s="189">
        <f t="shared" si="13"/>
        <v>6.8850000000000009E-4</v>
      </c>
      <c r="J22" s="189">
        <f t="shared" si="13"/>
        <v>1.0735199999999999E-2</v>
      </c>
      <c r="K22" s="189">
        <f t="shared" si="13"/>
        <v>1.1079E-2</v>
      </c>
      <c r="L22" s="189">
        <f t="shared" si="13"/>
        <v>2.2741714285714289E-2</v>
      </c>
      <c r="M22" s="189">
        <f t="shared" si="13"/>
        <v>4.754400000000001E-2</v>
      </c>
      <c r="N22" s="189">
        <f t="shared" si="13"/>
        <v>4.2261333333333338E-2</v>
      </c>
      <c r="O22" s="189">
        <f t="shared" si="13"/>
        <v>4.5503400000000006E-2</v>
      </c>
      <c r="P22" s="189">
        <f t="shared" si="13"/>
        <v>4.5156545454545463E-2</v>
      </c>
      <c r="Q22" s="189">
        <f t="shared" si="13"/>
        <v>0.12467950000000001</v>
      </c>
      <c r="R22" s="189">
        <f>IFERROR(R17/R16,"-  ")</f>
        <v>5.2055999999999922E-2</v>
      </c>
      <c r="S22" s="189">
        <f t="shared" ref="S22:AC22" si="14">IFERROR(S17/S16,"-  ")</f>
        <v>9.979199999999995E-2</v>
      </c>
      <c r="T22" s="189">
        <f t="shared" si="14"/>
        <v>0.31102199999999997</v>
      </c>
      <c r="U22" s="189">
        <f t="shared" si="14"/>
        <v>0.45365400000000006</v>
      </c>
      <c r="V22" s="189">
        <f t="shared" si="14"/>
        <v>0.36984599999999995</v>
      </c>
      <c r="W22" s="189">
        <f t="shared" si="14"/>
        <v>0.33118199999999998</v>
      </c>
      <c r="X22" s="189">
        <f t="shared" si="14"/>
        <v>0.34784485714285712</v>
      </c>
      <c r="Y22" s="189">
        <f t="shared" si="14"/>
        <v>0.3385665000000001</v>
      </c>
      <c r="Z22" s="189">
        <f t="shared" si="14"/>
        <v>0.31924800000000003</v>
      </c>
      <c r="AA22" s="189">
        <f t="shared" si="14"/>
        <v>0.29831759999999996</v>
      </c>
      <c r="AB22" s="189">
        <f t="shared" si="14"/>
        <v>0.32930672727272731</v>
      </c>
      <c r="AC22" s="189">
        <f t="shared" si="14"/>
        <v>0.30186449999999998</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11.768139999999999</v>
      </c>
      <c r="E24" s="193"/>
      <c r="F24" s="178">
        <f>F12</f>
        <v>0</v>
      </c>
      <c r="G24" s="178">
        <f t="shared" ref="G24:Q24" si="15">F24+G12</f>
        <v>0</v>
      </c>
      <c r="H24" s="178">
        <f t="shared" si="15"/>
        <v>0</v>
      </c>
      <c r="I24" s="178">
        <f t="shared" si="15"/>
        <v>0</v>
      </c>
      <c r="J24" s="178">
        <f t="shared" si="15"/>
        <v>0.188</v>
      </c>
      <c r="K24" s="178">
        <f t="shared" si="15"/>
        <v>0.217</v>
      </c>
      <c r="L24" s="178">
        <f t="shared" si="15"/>
        <v>0.254</v>
      </c>
      <c r="M24" s="178">
        <f t="shared" si="15"/>
        <v>0.8</v>
      </c>
      <c r="N24" s="178">
        <f t="shared" si="15"/>
        <v>0.8</v>
      </c>
      <c r="O24" s="178">
        <f t="shared" si="15"/>
        <v>0.90500000000000003</v>
      </c>
      <c r="P24" s="178">
        <f t="shared" si="15"/>
        <v>0.97799999999999998</v>
      </c>
      <c r="Q24" s="178">
        <f t="shared" si="15"/>
        <v>1.44</v>
      </c>
      <c r="R24" s="178">
        <f>R12</f>
        <v>0.10439999999999983</v>
      </c>
      <c r="S24" s="178">
        <f t="shared" ref="S24:AC24" si="16">R24+S12</f>
        <v>0.31439999999999979</v>
      </c>
      <c r="T24" s="178">
        <f t="shared" si="16"/>
        <v>1.7092199999999997</v>
      </c>
      <c r="U24" s="178">
        <f t="shared" si="16"/>
        <v>2.9192199999999997</v>
      </c>
      <c r="V24" s="178">
        <f t="shared" si="16"/>
        <v>3.0392199999999998</v>
      </c>
      <c r="W24" s="178">
        <f t="shared" si="16"/>
        <v>3.2213800000000004</v>
      </c>
      <c r="X24" s="178">
        <f t="shared" si="16"/>
        <v>3.5961399999999997</v>
      </c>
      <c r="Y24" s="178">
        <f t="shared" si="16"/>
        <v>4.1001399999999997</v>
      </c>
      <c r="Z24" s="178">
        <f t="shared" si="16"/>
        <v>4.1181399999999995</v>
      </c>
      <c r="AA24" s="178">
        <f t="shared" si="16"/>
        <v>4.3521399999999995</v>
      </c>
      <c r="AB24" s="178">
        <f t="shared" si="16"/>
        <v>11.768139999999999</v>
      </c>
      <c r="AC24" s="178">
        <f t="shared" si="16"/>
        <v>11.768139999999999</v>
      </c>
      <c r="AD24" s="172"/>
      <c r="AE24" s="141">
        <v>17</v>
      </c>
    </row>
    <row r="25" spans="1:31">
      <c r="A25" s="182" t="s">
        <v>13</v>
      </c>
      <c r="B25" s="178">
        <f>HLOOKUP($B$7,$F$8:$AC$75,AE25,FALSE)</f>
        <v>0</v>
      </c>
      <c r="E25" s="175" t="s">
        <v>111</v>
      </c>
      <c r="F25" s="179">
        <v>0</v>
      </c>
      <c r="G25" s="179">
        <v>0</v>
      </c>
      <c r="H25" s="179">
        <v>0</v>
      </c>
      <c r="I25" s="179">
        <v>0</v>
      </c>
      <c r="J25" s="179">
        <v>0</v>
      </c>
      <c r="K25" s="179">
        <v>0</v>
      </c>
      <c r="L25" s="179">
        <v>0</v>
      </c>
      <c r="M25" s="179">
        <v>0</v>
      </c>
      <c r="N25" s="179">
        <v>0</v>
      </c>
      <c r="O25" s="179">
        <v>0</v>
      </c>
      <c r="P25" s="179">
        <v>0</v>
      </c>
      <c r="Q25" s="179">
        <v>0</v>
      </c>
      <c r="R25" s="236"/>
      <c r="S25" s="236"/>
      <c r="T25" s="236"/>
      <c r="U25" s="236"/>
      <c r="V25" s="236"/>
      <c r="W25" s="236"/>
      <c r="X25" s="236"/>
      <c r="Y25" s="236"/>
      <c r="Z25" s="236"/>
      <c r="AA25" s="236"/>
      <c r="AB25" s="236"/>
      <c r="AC25" s="236"/>
      <c r="AD25" s="172"/>
      <c r="AE25" s="141">
        <v>18</v>
      </c>
    </row>
    <row r="26" spans="1:31">
      <c r="A26" s="194" t="s">
        <v>22</v>
      </c>
      <c r="B26" s="195">
        <f>HLOOKUP($B$7,$F$8:$AC$75,AE26,FALSE)</f>
        <v>11.768139999999999</v>
      </c>
      <c r="C26" s="187"/>
      <c r="D26" s="187"/>
      <c r="E26" s="196"/>
      <c r="F26" s="195">
        <f>F24+F25</f>
        <v>0</v>
      </c>
      <c r="G26" s="195">
        <f>G24+G25</f>
        <v>0</v>
      </c>
      <c r="H26" s="195">
        <f t="shared" ref="H26:Q26" si="17">H24+H25</f>
        <v>0</v>
      </c>
      <c r="I26" s="195">
        <f>I24+I25</f>
        <v>0</v>
      </c>
      <c r="J26" s="195">
        <f t="shared" si="17"/>
        <v>0.188</v>
      </c>
      <c r="K26" s="195">
        <f t="shared" si="17"/>
        <v>0.217</v>
      </c>
      <c r="L26" s="195">
        <f t="shared" si="17"/>
        <v>0.254</v>
      </c>
      <c r="M26" s="195">
        <f t="shared" si="17"/>
        <v>0.8</v>
      </c>
      <c r="N26" s="195">
        <f t="shared" si="17"/>
        <v>0.8</v>
      </c>
      <c r="O26" s="195">
        <f t="shared" si="17"/>
        <v>0.90500000000000003</v>
      </c>
      <c r="P26" s="195">
        <f t="shared" si="17"/>
        <v>0.97799999999999998</v>
      </c>
      <c r="Q26" s="195">
        <f t="shared" si="17"/>
        <v>1.44</v>
      </c>
      <c r="R26" s="195">
        <f>R24+R25</f>
        <v>0.10439999999999983</v>
      </c>
      <c r="S26" s="195">
        <f>S24+S25</f>
        <v>0.31439999999999979</v>
      </c>
      <c r="T26" s="195">
        <f t="shared" ref="T26" si="18">T24+T25</f>
        <v>1.7092199999999997</v>
      </c>
      <c r="U26" s="195">
        <f>U24+U25</f>
        <v>2.9192199999999997</v>
      </c>
      <c r="V26" s="195">
        <f t="shared" ref="V26:AC26" si="19">V24+V25</f>
        <v>3.0392199999999998</v>
      </c>
      <c r="W26" s="195">
        <f t="shared" si="19"/>
        <v>3.2213800000000004</v>
      </c>
      <c r="X26" s="195">
        <f t="shared" si="19"/>
        <v>3.5961399999999997</v>
      </c>
      <c r="Y26" s="195">
        <f t="shared" si="19"/>
        <v>4.1001399999999997</v>
      </c>
      <c r="Z26" s="195">
        <f t="shared" si="19"/>
        <v>4.1181399999999995</v>
      </c>
      <c r="AA26" s="195">
        <f t="shared" si="19"/>
        <v>4.3521399999999995</v>
      </c>
      <c r="AB26" s="195">
        <f t="shared" si="19"/>
        <v>11.768139999999999</v>
      </c>
      <c r="AC26" s="195">
        <f t="shared" si="19"/>
        <v>11.768139999999999</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0</v>
      </c>
      <c r="F28" s="197">
        <f>F13</f>
        <v>0</v>
      </c>
      <c r="G28" s="197">
        <f t="shared" ref="G28:Q28" si="20">F28+G13</f>
        <v>0</v>
      </c>
      <c r="H28" s="197">
        <f t="shared" si="20"/>
        <v>0</v>
      </c>
      <c r="I28" s="197">
        <f t="shared" si="20"/>
        <v>0</v>
      </c>
      <c r="J28" s="197">
        <f t="shared" si="20"/>
        <v>0</v>
      </c>
      <c r="K28" s="197">
        <f t="shared" si="20"/>
        <v>0</v>
      </c>
      <c r="L28" s="197">
        <f t="shared" si="20"/>
        <v>0</v>
      </c>
      <c r="M28" s="197">
        <f t="shared" si="20"/>
        <v>0</v>
      </c>
      <c r="N28" s="197">
        <f t="shared" si="20"/>
        <v>0</v>
      </c>
      <c r="O28" s="197">
        <f t="shared" si="20"/>
        <v>0</v>
      </c>
      <c r="P28" s="197">
        <f t="shared" si="20"/>
        <v>0</v>
      </c>
      <c r="Q28" s="197">
        <f t="shared" si="20"/>
        <v>0</v>
      </c>
      <c r="R28" s="197">
        <f>R13</f>
        <v>0</v>
      </c>
      <c r="S28" s="197">
        <f t="shared" ref="S28:AC28" si="21">R28+S13</f>
        <v>0</v>
      </c>
      <c r="T28" s="197">
        <f t="shared" si="21"/>
        <v>0</v>
      </c>
      <c r="U28" s="197">
        <f t="shared" si="21"/>
        <v>0</v>
      </c>
      <c r="V28" s="197">
        <f t="shared" si="21"/>
        <v>0</v>
      </c>
      <c r="W28" s="197">
        <f t="shared" si="21"/>
        <v>0</v>
      </c>
      <c r="X28" s="197">
        <f t="shared" si="21"/>
        <v>0</v>
      </c>
      <c r="Y28" s="197">
        <f t="shared" si="21"/>
        <v>0</v>
      </c>
      <c r="Z28" s="197">
        <f t="shared" si="21"/>
        <v>0</v>
      </c>
      <c r="AA28" s="197">
        <f t="shared" si="21"/>
        <v>0</v>
      </c>
      <c r="AB28" s="197">
        <f t="shared" si="21"/>
        <v>0</v>
      </c>
      <c r="AC28" s="197">
        <f t="shared" si="21"/>
        <v>0</v>
      </c>
      <c r="AD28" s="166"/>
      <c r="AE28" s="141">
        <v>21</v>
      </c>
    </row>
    <row r="29" spans="1:31">
      <c r="A29" s="182" t="s">
        <v>9</v>
      </c>
      <c r="B29" s="174">
        <f>HLOOKUP($B$7,$F$8:$AC$75,AE29,FALSE)</f>
        <v>0</v>
      </c>
      <c r="E29" s="175" t="s">
        <v>111</v>
      </c>
      <c r="F29" s="176"/>
      <c r="G29" s="176"/>
      <c r="H29" s="176"/>
      <c r="I29" s="176"/>
      <c r="J29" s="176"/>
      <c r="K29" s="176"/>
      <c r="L29" s="176"/>
      <c r="M29" s="176"/>
      <c r="N29" s="176"/>
      <c r="O29" s="176"/>
      <c r="P29" s="176"/>
      <c r="Q29" s="176"/>
      <c r="R29" s="235"/>
      <c r="S29" s="235"/>
      <c r="T29" s="235"/>
      <c r="U29" s="235"/>
      <c r="V29" s="235"/>
      <c r="W29" s="235"/>
      <c r="X29" s="235"/>
      <c r="Y29" s="235"/>
      <c r="Z29" s="235"/>
      <c r="AA29" s="235"/>
      <c r="AB29" s="235"/>
      <c r="AC29" s="235"/>
      <c r="AD29" s="166"/>
      <c r="AE29" s="141">
        <v>22</v>
      </c>
    </row>
    <row r="30" spans="1:31">
      <c r="A30" s="194" t="s">
        <v>38</v>
      </c>
      <c r="B30" s="186">
        <f>HLOOKUP($B$7,$F$8:$AC$75,AE30,FALSE)</f>
        <v>0</v>
      </c>
      <c r="C30" s="187"/>
      <c r="D30" s="187"/>
      <c r="E30" s="187"/>
      <c r="F30" s="198">
        <f>F28+F29</f>
        <v>0</v>
      </c>
      <c r="G30" s="198">
        <f t="shared" ref="G30:P30" si="22">G28+G29</f>
        <v>0</v>
      </c>
      <c r="H30" s="198">
        <f t="shared" si="22"/>
        <v>0</v>
      </c>
      <c r="I30" s="198">
        <f t="shared" si="22"/>
        <v>0</v>
      </c>
      <c r="J30" s="198">
        <f t="shared" si="22"/>
        <v>0</v>
      </c>
      <c r="K30" s="198">
        <f t="shared" si="22"/>
        <v>0</v>
      </c>
      <c r="L30" s="198">
        <f t="shared" si="22"/>
        <v>0</v>
      </c>
      <c r="M30" s="198">
        <f t="shared" si="22"/>
        <v>0</v>
      </c>
      <c r="N30" s="198">
        <f t="shared" si="22"/>
        <v>0</v>
      </c>
      <c r="O30" s="198">
        <f t="shared" si="22"/>
        <v>0</v>
      </c>
      <c r="P30" s="198">
        <f t="shared" si="22"/>
        <v>0</v>
      </c>
      <c r="Q30" s="198">
        <f>Q28+Q29</f>
        <v>0</v>
      </c>
      <c r="R30" s="198">
        <f>R28+R29</f>
        <v>0</v>
      </c>
      <c r="S30" s="198">
        <f t="shared" ref="S30:AB30" si="23">S28+S29</f>
        <v>0</v>
      </c>
      <c r="T30" s="198">
        <f t="shared" si="23"/>
        <v>0</v>
      </c>
      <c r="U30" s="198">
        <f t="shared" si="23"/>
        <v>0</v>
      </c>
      <c r="V30" s="198">
        <f t="shared" si="23"/>
        <v>0</v>
      </c>
      <c r="W30" s="198">
        <f t="shared" si="23"/>
        <v>0</v>
      </c>
      <c r="X30" s="198">
        <f t="shared" si="23"/>
        <v>0</v>
      </c>
      <c r="Y30" s="198">
        <f t="shared" si="23"/>
        <v>0</v>
      </c>
      <c r="Z30" s="198">
        <f t="shared" si="23"/>
        <v>0</v>
      </c>
      <c r="AA30" s="198">
        <f t="shared" si="23"/>
        <v>0</v>
      </c>
      <c r="AB30" s="198">
        <f t="shared" si="23"/>
        <v>0</v>
      </c>
      <c r="AC30" s="198">
        <f>AC28+AC29</f>
        <v>0</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93100</v>
      </c>
      <c r="E32" s="175" t="s">
        <v>24</v>
      </c>
      <c r="F32" s="237">
        <v>33308</v>
      </c>
      <c r="G32" s="237">
        <v>62505</v>
      </c>
      <c r="H32" s="237">
        <v>48312</v>
      </c>
      <c r="I32" s="237">
        <v>32981</v>
      </c>
      <c r="J32" s="237">
        <v>39329</v>
      </c>
      <c r="K32" s="237">
        <v>55260</v>
      </c>
      <c r="L32" s="237">
        <v>36932</v>
      </c>
      <c r="M32" s="237">
        <v>55001</v>
      </c>
      <c r="N32" s="237">
        <v>37160.95442482573</v>
      </c>
      <c r="O32" s="237">
        <v>39084.04557517427</v>
      </c>
      <c r="P32" s="237">
        <v>40426</v>
      </c>
      <c r="Q32" s="237">
        <v>52870</v>
      </c>
      <c r="R32" s="237">
        <v>67553</v>
      </c>
      <c r="S32" s="237">
        <v>63906</v>
      </c>
      <c r="T32" s="237">
        <v>213964</v>
      </c>
      <c r="U32" s="237">
        <v>71652</v>
      </c>
      <c r="V32" s="237">
        <v>89316</v>
      </c>
      <c r="W32" s="237">
        <v>192205</v>
      </c>
      <c r="X32" s="237">
        <v>85675</v>
      </c>
      <c r="Y32" s="237">
        <v>107851</v>
      </c>
      <c r="Z32" s="237">
        <v>91937</v>
      </c>
      <c r="AA32" s="237">
        <v>87478</v>
      </c>
      <c r="AB32" s="237">
        <v>93100</v>
      </c>
      <c r="AC32" s="237"/>
      <c r="AD32" s="202">
        <f t="shared" ref="AD32:AD39" si="25">SUM(F32:AC32)</f>
        <v>1697806</v>
      </c>
      <c r="AE32" s="141">
        <v>25</v>
      </c>
    </row>
    <row r="33" spans="1:31">
      <c r="A33" s="199" t="s">
        <v>41</v>
      </c>
      <c r="B33" s="200">
        <f t="shared" si="24"/>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25"/>
        <v>0</v>
      </c>
      <c r="AE33" s="141">
        <v>26</v>
      </c>
    </row>
    <row r="34" spans="1:31">
      <c r="A34" s="199" t="s">
        <v>42</v>
      </c>
      <c r="B34" s="200">
        <f t="shared" si="24"/>
        <v>243983.60999999987</v>
      </c>
      <c r="E34" s="175" t="s">
        <v>24</v>
      </c>
      <c r="F34" s="237">
        <v>0</v>
      </c>
      <c r="G34" s="237">
        <v>0</v>
      </c>
      <c r="H34" s="237">
        <v>5000</v>
      </c>
      <c r="I34" s="237">
        <v>2000</v>
      </c>
      <c r="J34" s="237">
        <v>319517</v>
      </c>
      <c r="K34" s="237">
        <v>108034</v>
      </c>
      <c r="L34" s="237">
        <v>118778.06000000006</v>
      </c>
      <c r="M34" s="237">
        <v>222420.10999999987</v>
      </c>
      <c r="N34" s="237">
        <v>124565.09000000008</v>
      </c>
      <c r="O34" s="237">
        <v>364870.72</v>
      </c>
      <c r="P34" s="237">
        <v>69778.219999999972</v>
      </c>
      <c r="Q34" s="237">
        <v>154512.84000000008</v>
      </c>
      <c r="R34" s="237">
        <v>103264.55000000005</v>
      </c>
      <c r="S34" s="237">
        <v>193051.99</v>
      </c>
      <c r="T34" s="237">
        <v>43640.399999999907</v>
      </c>
      <c r="U34" s="237">
        <v>272509.41999999993</v>
      </c>
      <c r="V34" s="237">
        <v>337153.84000000032</v>
      </c>
      <c r="W34" s="237">
        <v>328711.48</v>
      </c>
      <c r="X34" s="237">
        <v>346960.24999999953</v>
      </c>
      <c r="Y34" s="237">
        <v>150116.25000000047</v>
      </c>
      <c r="Z34" s="237">
        <v>225062.19999999972</v>
      </c>
      <c r="AA34" s="237">
        <v>3614116.15</v>
      </c>
      <c r="AB34" s="237">
        <v>243983.60999999987</v>
      </c>
      <c r="AC34" s="237"/>
      <c r="AD34" s="202">
        <f t="shared" si="25"/>
        <v>7348046.1799999997</v>
      </c>
      <c r="AE34" s="141">
        <v>27</v>
      </c>
    </row>
    <row r="35" spans="1:31">
      <c r="A35" s="199" t="s">
        <v>43</v>
      </c>
      <c r="B35" s="200">
        <f t="shared" si="24"/>
        <v>0</v>
      </c>
      <c r="E35" s="175" t="s">
        <v>24</v>
      </c>
      <c r="F35" s="237">
        <v>0</v>
      </c>
      <c r="G35" s="237">
        <v>0</v>
      </c>
      <c r="H35" s="237">
        <v>0</v>
      </c>
      <c r="I35" s="237">
        <v>727</v>
      </c>
      <c r="J35" s="237">
        <v>0</v>
      </c>
      <c r="K35" s="237">
        <v>0</v>
      </c>
      <c r="L35" s="237">
        <v>-3.999999999996362E-2</v>
      </c>
      <c r="M35" s="237">
        <v>0</v>
      </c>
      <c r="N35" s="237">
        <v>0</v>
      </c>
      <c r="O35" s="237">
        <v>10000</v>
      </c>
      <c r="P35" s="237">
        <v>0</v>
      </c>
      <c r="Q35" s="237">
        <v>0</v>
      </c>
      <c r="R35" s="237">
        <v>0</v>
      </c>
      <c r="S35" s="237">
        <v>0</v>
      </c>
      <c r="T35" s="237">
        <v>0</v>
      </c>
      <c r="U35" s="237">
        <v>0</v>
      </c>
      <c r="V35" s="237">
        <v>0</v>
      </c>
      <c r="W35" s="237">
        <v>0</v>
      </c>
      <c r="X35" s="237">
        <v>880</v>
      </c>
      <c r="Y35" s="237">
        <v>0</v>
      </c>
      <c r="Z35" s="237">
        <v>6153.7099999999991</v>
      </c>
      <c r="AA35" s="237">
        <v>17760.669999999998</v>
      </c>
      <c r="AB35" s="237">
        <v>0</v>
      </c>
      <c r="AC35" s="237"/>
      <c r="AD35" s="202">
        <f t="shared" si="25"/>
        <v>35521.339999999997</v>
      </c>
      <c r="AE35" s="141">
        <v>28</v>
      </c>
    </row>
    <row r="36" spans="1:31">
      <c r="A36" s="199" t="s">
        <v>44</v>
      </c>
      <c r="B36" s="200">
        <f t="shared" si="24"/>
        <v>1241479.9100000001</v>
      </c>
      <c r="E36" s="175" t="s">
        <v>24</v>
      </c>
      <c r="F36" s="237">
        <v>0</v>
      </c>
      <c r="G36" s="237">
        <v>0</v>
      </c>
      <c r="H36" s="237">
        <v>6094.44</v>
      </c>
      <c r="I36" s="237">
        <v>-0.43999999999959982</v>
      </c>
      <c r="J36" s="237">
        <v>185558</v>
      </c>
      <c r="K36" s="237">
        <v>25127</v>
      </c>
      <c r="L36" s="237">
        <v>181130.16999999998</v>
      </c>
      <c r="M36" s="237">
        <v>398534.11000000004</v>
      </c>
      <c r="N36" s="237">
        <v>30429.719999999972</v>
      </c>
      <c r="O36" s="237">
        <v>139786.08999999997</v>
      </c>
      <c r="P36" s="237">
        <v>101516.92000000004</v>
      </c>
      <c r="Q36" s="237">
        <v>1250082.3899999999</v>
      </c>
      <c r="R36" s="237">
        <v>96429.209999999963</v>
      </c>
      <c r="S36" s="237">
        <v>299720.9700000002</v>
      </c>
      <c r="T36" s="237">
        <v>937104.54999999981</v>
      </c>
      <c r="U36" s="237">
        <v>1164558.5300000003</v>
      </c>
      <c r="V36" s="237">
        <v>177666.03000000026</v>
      </c>
      <c r="W36" s="237">
        <v>321490.96999999974</v>
      </c>
      <c r="X36" s="237">
        <v>514807.88999999966</v>
      </c>
      <c r="Y36" s="237">
        <v>583527.35000000056</v>
      </c>
      <c r="Z36" s="237">
        <v>234159.77999999933</v>
      </c>
      <c r="AA36" s="237">
        <v>7001830.3499999996</v>
      </c>
      <c r="AB36" s="237">
        <v>1241479.9100000001</v>
      </c>
      <c r="AC36" s="237"/>
      <c r="AD36" s="202">
        <f t="shared" si="25"/>
        <v>14891033.939999999</v>
      </c>
      <c r="AE36" s="141">
        <v>29</v>
      </c>
    </row>
    <row r="37" spans="1:31">
      <c r="A37" s="199" t="s">
        <v>45</v>
      </c>
      <c r="B37" s="200">
        <f t="shared" si="24"/>
        <v>126076.21999999997</v>
      </c>
      <c r="E37" s="175" t="s">
        <v>24</v>
      </c>
      <c r="F37" s="237">
        <v>0</v>
      </c>
      <c r="G37" s="237">
        <v>0</v>
      </c>
      <c r="H37" s="237">
        <v>7974.24</v>
      </c>
      <c r="I37" s="237">
        <v>6778.76</v>
      </c>
      <c r="J37" s="237">
        <v>19251</v>
      </c>
      <c r="K37" s="237">
        <v>24271</v>
      </c>
      <c r="L37" s="237">
        <v>29343.619999999995</v>
      </c>
      <c r="M37" s="237">
        <v>44198.679999999993</v>
      </c>
      <c r="N37" s="237">
        <v>73673.16</v>
      </c>
      <c r="O37" s="237">
        <v>69595.34</v>
      </c>
      <c r="P37" s="237">
        <v>47512.19</v>
      </c>
      <c r="Q37" s="237">
        <v>62677.030000000028</v>
      </c>
      <c r="R37" s="237">
        <v>54665.570000000007</v>
      </c>
      <c r="S37" s="237">
        <v>83977.069999999949</v>
      </c>
      <c r="T37" s="237">
        <v>40267.650000000081</v>
      </c>
      <c r="U37" s="237">
        <v>88714.099999999977</v>
      </c>
      <c r="V37" s="237">
        <v>70829.520000000019</v>
      </c>
      <c r="W37" s="237">
        <v>126806.47999999998</v>
      </c>
      <c r="X37" s="237">
        <v>71164.359999999986</v>
      </c>
      <c r="Y37" s="237">
        <v>109946.5</v>
      </c>
      <c r="Z37" s="237">
        <v>69839.489999999991</v>
      </c>
      <c r="AA37" s="237">
        <v>1253472.6100000001</v>
      </c>
      <c r="AB37" s="237">
        <v>126076.21999999997</v>
      </c>
      <c r="AC37" s="237"/>
      <c r="AD37" s="202">
        <f t="shared" si="25"/>
        <v>2481034.59</v>
      </c>
      <c r="AE37" s="141">
        <v>30</v>
      </c>
    </row>
    <row r="38" spans="1:31">
      <c r="A38" s="199" t="s">
        <v>46</v>
      </c>
      <c r="B38" s="200">
        <f t="shared" si="24"/>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25"/>
        <v>1951</v>
      </c>
      <c r="AE38" s="141">
        <v>31</v>
      </c>
    </row>
    <row r="39" spans="1:31">
      <c r="A39" s="199" t="s">
        <v>83</v>
      </c>
      <c r="B39" s="200">
        <f t="shared" si="24"/>
        <v>41612</v>
      </c>
      <c r="E39" s="175" t="s">
        <v>24</v>
      </c>
      <c r="F39" s="237">
        <v>566</v>
      </c>
      <c r="G39" s="237">
        <v>1063</v>
      </c>
      <c r="H39" s="237">
        <v>5174</v>
      </c>
      <c r="I39" s="237">
        <v>-1188</v>
      </c>
      <c r="J39" s="237">
        <v>15388</v>
      </c>
      <c r="K39" s="237">
        <v>4639</v>
      </c>
      <c r="L39" s="237">
        <v>4847</v>
      </c>
      <c r="M39" s="237">
        <v>13015</v>
      </c>
      <c r="N39" s="237">
        <v>19062.34655828563</v>
      </c>
      <c r="O39" s="237">
        <v>10455.65344171437</v>
      </c>
      <c r="P39" s="237">
        <v>2137</v>
      </c>
      <c r="Q39" s="237">
        <v>54100</v>
      </c>
      <c r="R39" s="237">
        <v>4472</v>
      </c>
      <c r="S39" s="237">
        <v>13265</v>
      </c>
      <c r="T39" s="237">
        <v>42584</v>
      </c>
      <c r="U39" s="237">
        <v>34941</v>
      </c>
      <c r="V39" s="237">
        <v>14282</v>
      </c>
      <c r="W39" s="237">
        <v>41000</v>
      </c>
      <c r="X39" s="237">
        <v>21119</v>
      </c>
      <c r="Y39" s="237">
        <v>26429</v>
      </c>
      <c r="Z39" s="237">
        <v>24292</v>
      </c>
      <c r="AA39" s="237">
        <v>17194</v>
      </c>
      <c r="AB39" s="237">
        <v>41612</v>
      </c>
      <c r="AC39" s="237"/>
      <c r="AD39" s="202">
        <f t="shared" si="25"/>
        <v>410449</v>
      </c>
      <c r="AE39" s="141">
        <v>32</v>
      </c>
    </row>
    <row r="40" spans="1:31">
      <c r="A40" s="194" t="s">
        <v>47</v>
      </c>
      <c r="B40" s="203">
        <f t="shared" si="24"/>
        <v>1746308.74</v>
      </c>
      <c r="C40" s="187"/>
      <c r="D40" s="187"/>
      <c r="E40" s="187"/>
      <c r="F40" s="308">
        <f>SUM(F32:F39)</f>
        <v>33874</v>
      </c>
      <c r="G40" s="308">
        <f>SUM(G32:G39)</f>
        <v>63568</v>
      </c>
      <c r="H40" s="308">
        <f t="shared" ref="H40:Q40" si="26">SUM(H32:H39)</f>
        <v>72554.680000000008</v>
      </c>
      <c r="I40" s="308">
        <f t="shared" si="26"/>
        <v>41298.32</v>
      </c>
      <c r="J40" s="308">
        <f t="shared" si="26"/>
        <v>579087</v>
      </c>
      <c r="K40" s="308">
        <f t="shared" si="26"/>
        <v>217624</v>
      </c>
      <c r="L40" s="308">
        <f t="shared" si="26"/>
        <v>372116.81000000006</v>
      </c>
      <c r="M40" s="308">
        <f t="shared" si="26"/>
        <v>733627.89999999991</v>
      </c>
      <c r="N40" s="308">
        <f t="shared" si="26"/>
        <v>283797.27098311146</v>
      </c>
      <c r="O40" s="308">
        <f t="shared" si="26"/>
        <v>633924.84901688853</v>
      </c>
      <c r="P40" s="308">
        <f t="shared" si="26"/>
        <v>261508.41</v>
      </c>
      <c r="Q40" s="308">
        <f t="shared" si="26"/>
        <v>1574479.18</v>
      </c>
      <c r="R40" s="308">
        <f>SUM(R32:R39)</f>
        <v>326436.33</v>
      </c>
      <c r="S40" s="308">
        <f>SUM(S32:S39)</f>
        <v>653967.03000000014</v>
      </c>
      <c r="T40" s="308">
        <f t="shared" ref="T40:AC40" si="27">SUM(T32:T39)</f>
        <v>1277655.5999999999</v>
      </c>
      <c r="U40" s="308">
        <f t="shared" si="27"/>
        <v>1632421.0500000003</v>
      </c>
      <c r="V40" s="308">
        <f t="shared" si="27"/>
        <v>689305.3900000006</v>
      </c>
      <c r="W40" s="308">
        <f t="shared" si="27"/>
        <v>1010288.9299999997</v>
      </c>
      <c r="X40" s="308">
        <f t="shared" si="27"/>
        <v>1040653.4999999992</v>
      </c>
      <c r="Y40" s="204">
        <f t="shared" si="27"/>
        <v>977937.10000000102</v>
      </c>
      <c r="Z40" s="204">
        <f t="shared" si="27"/>
        <v>651502.179999999</v>
      </c>
      <c r="AA40" s="204">
        <f t="shared" si="27"/>
        <v>11991905.779999999</v>
      </c>
      <c r="AB40" s="204">
        <f t="shared" si="27"/>
        <v>1746308.74</v>
      </c>
      <c r="AC40" s="204">
        <f t="shared" si="27"/>
        <v>0</v>
      </c>
      <c r="AD40" s="205">
        <f>SUM(F40:AC40)</f>
        <v>26865842.050000001</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171"/>
      <c r="Z41" s="171"/>
      <c r="AA41" s="171"/>
      <c r="AB41" s="171"/>
      <c r="AC41" s="171"/>
      <c r="AD41" s="172"/>
      <c r="AE41" s="141">
        <v>34</v>
      </c>
    </row>
    <row r="42" spans="1:31">
      <c r="A42" s="199" t="s">
        <v>88</v>
      </c>
      <c r="B42" s="206">
        <f t="shared" ref="B42:B49" si="2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172"/>
      <c r="AE42" s="141">
        <v>35</v>
      </c>
    </row>
    <row r="43" spans="1:31">
      <c r="A43" s="199" t="s">
        <v>89</v>
      </c>
      <c r="B43" s="206">
        <f t="shared" si="2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8"/>
        <v>47106180.049999997</v>
      </c>
      <c r="E46" s="175" t="s">
        <v>111</v>
      </c>
      <c r="F46" s="237">
        <v>4511941.12</v>
      </c>
      <c r="G46" s="237">
        <v>5811791</v>
      </c>
      <c r="H46" s="237">
        <v>8119418.8799999999</v>
      </c>
      <c r="I46" s="237">
        <v>6183319.7599999998</v>
      </c>
      <c r="J46" s="237">
        <v>7664709.7200000007</v>
      </c>
      <c r="K46" s="237">
        <v>9150791.5299999993</v>
      </c>
      <c r="L46" s="237">
        <v>16158264.850000001</v>
      </c>
      <c r="M46" s="237">
        <v>16264097.959999999</v>
      </c>
      <c r="N46" s="237">
        <v>14456686.18</v>
      </c>
      <c r="O46" s="237">
        <v>17572234</v>
      </c>
      <c r="P46" s="237">
        <v>23731519.23</v>
      </c>
      <c r="Q46" s="237">
        <v>22261312.52</v>
      </c>
      <c r="R46" s="237">
        <v>24349592.560000002</v>
      </c>
      <c r="S46" s="237">
        <v>25208062.189999998</v>
      </c>
      <c r="T46" s="237">
        <v>26477799.48</v>
      </c>
      <c r="U46" s="237">
        <v>30803526.260000002</v>
      </c>
      <c r="V46" s="237">
        <v>34400396.82</v>
      </c>
      <c r="W46" s="237">
        <v>40847787.009999998</v>
      </c>
      <c r="X46" s="237">
        <v>41901067.840000004</v>
      </c>
      <c r="Y46" s="237">
        <v>43416728.890000001</v>
      </c>
      <c r="Z46" s="237">
        <v>43538944.379999995</v>
      </c>
      <c r="AA46" s="237">
        <v>46414688.659999996</v>
      </c>
      <c r="AB46" s="237">
        <v>47106180.049999997</v>
      </c>
      <c r="AC46" s="237"/>
      <c r="AD46" s="172"/>
      <c r="AE46" s="141">
        <v>39</v>
      </c>
    </row>
    <row r="47" spans="1:31">
      <c r="A47" s="199" t="s">
        <v>93</v>
      </c>
      <c r="B47" s="206">
        <f t="shared" si="2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172"/>
      <c r="AE48" s="141">
        <v>41</v>
      </c>
    </row>
    <row r="49" spans="1:31">
      <c r="A49" s="199" t="s">
        <v>95</v>
      </c>
      <c r="B49" s="206">
        <f t="shared" si="2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172"/>
      <c r="AE49" s="141">
        <v>42</v>
      </c>
    </row>
    <row r="50" spans="1:31">
      <c r="A50" s="167" t="s">
        <v>50</v>
      </c>
      <c r="B50" s="168"/>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2"/>
      <c r="AE50" s="141">
        <v>43</v>
      </c>
    </row>
    <row r="51" spans="1:31">
      <c r="A51" s="136" t="s">
        <v>59</v>
      </c>
      <c r="B51" s="207">
        <f>HLOOKUP($B$7,$F$8:$AC$75,AE51,FALSE)</f>
        <v>35473446</v>
      </c>
      <c r="F51" s="208">
        <f>$F$4</f>
        <v>35473446</v>
      </c>
      <c r="G51" s="208">
        <f t="shared" ref="G51:Q51" si="29">$F$4</f>
        <v>35473446</v>
      </c>
      <c r="H51" s="208">
        <f t="shared" si="29"/>
        <v>35473446</v>
      </c>
      <c r="I51" s="208">
        <f t="shared" si="29"/>
        <v>35473446</v>
      </c>
      <c r="J51" s="208">
        <f t="shared" si="29"/>
        <v>35473446</v>
      </c>
      <c r="K51" s="208">
        <f t="shared" si="29"/>
        <v>35473446</v>
      </c>
      <c r="L51" s="208">
        <f t="shared" si="29"/>
        <v>35473446</v>
      </c>
      <c r="M51" s="208">
        <f t="shared" si="29"/>
        <v>35473446</v>
      </c>
      <c r="N51" s="208">
        <f t="shared" si="29"/>
        <v>35473446</v>
      </c>
      <c r="O51" s="208">
        <f t="shared" si="29"/>
        <v>35473446</v>
      </c>
      <c r="P51" s="208">
        <f t="shared" si="29"/>
        <v>35473446</v>
      </c>
      <c r="Q51" s="208">
        <f t="shared" si="29"/>
        <v>35473446</v>
      </c>
      <c r="R51" s="208">
        <f>$G$4</f>
        <v>35473446</v>
      </c>
      <c r="S51" s="208">
        <f t="shared" ref="S51:AC51" si="30">$G$4</f>
        <v>35473446</v>
      </c>
      <c r="T51" s="208">
        <f t="shared" si="30"/>
        <v>35473446</v>
      </c>
      <c r="U51" s="208">
        <f t="shared" si="30"/>
        <v>35473446</v>
      </c>
      <c r="V51" s="208">
        <f t="shared" si="30"/>
        <v>35473446</v>
      </c>
      <c r="W51" s="208">
        <f t="shared" si="30"/>
        <v>35473446</v>
      </c>
      <c r="X51" s="208">
        <f t="shared" si="30"/>
        <v>35473446</v>
      </c>
      <c r="Y51" s="208">
        <f t="shared" si="30"/>
        <v>35473446</v>
      </c>
      <c r="Z51" s="208">
        <f t="shared" si="30"/>
        <v>35473446</v>
      </c>
      <c r="AA51" s="208">
        <f t="shared" si="30"/>
        <v>35473446</v>
      </c>
      <c r="AB51" s="208">
        <f t="shared" si="30"/>
        <v>35473446</v>
      </c>
      <c r="AC51" s="208">
        <f t="shared" si="30"/>
        <v>35473446</v>
      </c>
      <c r="AD51" s="209"/>
      <c r="AE51" s="141">
        <v>44</v>
      </c>
    </row>
    <row r="52" spans="1:31">
      <c r="A52" s="136" t="s">
        <v>60</v>
      </c>
      <c r="B52" s="207">
        <f>HLOOKUP($B$7,$F$8:$AC$75,AE52,FALSE)</f>
        <v>32517325.5</v>
      </c>
      <c r="F52" s="210">
        <f t="shared" ref="F52:AC52" si="31">F51*(F9/12)</f>
        <v>2956120.5</v>
      </c>
      <c r="G52" s="210">
        <f t="shared" si="31"/>
        <v>5912241</v>
      </c>
      <c r="H52" s="210">
        <f t="shared" si="31"/>
        <v>8868361.5</v>
      </c>
      <c r="I52" s="210">
        <f t="shared" si="31"/>
        <v>11824482</v>
      </c>
      <c r="J52" s="210">
        <f t="shared" si="31"/>
        <v>14780602.5</v>
      </c>
      <c r="K52" s="210">
        <f t="shared" si="31"/>
        <v>17736723</v>
      </c>
      <c r="L52" s="210">
        <f t="shared" si="31"/>
        <v>20692843.5</v>
      </c>
      <c r="M52" s="210">
        <f t="shared" si="31"/>
        <v>23648964</v>
      </c>
      <c r="N52" s="210">
        <f t="shared" si="31"/>
        <v>26605084.5</v>
      </c>
      <c r="O52" s="210">
        <f t="shared" si="31"/>
        <v>29561205</v>
      </c>
      <c r="P52" s="210">
        <f t="shared" si="31"/>
        <v>32517325.5</v>
      </c>
      <c r="Q52" s="210">
        <f t="shared" si="31"/>
        <v>35473446</v>
      </c>
      <c r="R52" s="210">
        <f t="shared" si="31"/>
        <v>2956120.5</v>
      </c>
      <c r="S52" s="210">
        <f t="shared" si="31"/>
        <v>5912241</v>
      </c>
      <c r="T52" s="210">
        <f t="shared" si="31"/>
        <v>8868361.5</v>
      </c>
      <c r="U52" s="210">
        <f t="shared" si="31"/>
        <v>11824482</v>
      </c>
      <c r="V52" s="210">
        <f t="shared" si="31"/>
        <v>14780602.5</v>
      </c>
      <c r="W52" s="210">
        <f t="shared" si="31"/>
        <v>17736723</v>
      </c>
      <c r="X52" s="210">
        <f t="shared" si="31"/>
        <v>20692843.5</v>
      </c>
      <c r="Y52" s="210">
        <f t="shared" si="31"/>
        <v>23648964</v>
      </c>
      <c r="Z52" s="210">
        <f t="shared" si="31"/>
        <v>26605084.5</v>
      </c>
      <c r="AA52" s="210">
        <f t="shared" si="31"/>
        <v>29561205</v>
      </c>
      <c r="AB52" s="210">
        <f t="shared" si="31"/>
        <v>32517325.5</v>
      </c>
      <c r="AC52" s="210">
        <f t="shared" si="31"/>
        <v>35473446</v>
      </c>
      <c r="AD52" s="166"/>
      <c r="AE52" s="141">
        <v>45</v>
      </c>
    </row>
    <row r="53" spans="1:31">
      <c r="A53" s="182" t="s">
        <v>55</v>
      </c>
      <c r="B53" s="206">
        <f>HLOOKUP($B$7,$F$8:$AC$75,AE53,FALSE)</f>
        <v>21998381.629999995</v>
      </c>
      <c r="F53" s="211">
        <f>F40</f>
        <v>33874</v>
      </c>
      <c r="G53" s="211">
        <f>F53+G40</f>
        <v>97442</v>
      </c>
      <c r="H53" s="211">
        <f t="shared" ref="H53:Q53" si="32">G53+H40</f>
        <v>169996.68</v>
      </c>
      <c r="I53" s="211">
        <f t="shared" si="32"/>
        <v>211295</v>
      </c>
      <c r="J53" s="211">
        <f t="shared" si="32"/>
        <v>790382</v>
      </c>
      <c r="K53" s="211">
        <f t="shared" si="32"/>
        <v>1008006</v>
      </c>
      <c r="L53" s="211">
        <f t="shared" si="32"/>
        <v>1380122.81</v>
      </c>
      <c r="M53" s="211">
        <f t="shared" si="32"/>
        <v>2113750.71</v>
      </c>
      <c r="N53" s="211">
        <f t="shared" si="32"/>
        <v>2397547.9809831115</v>
      </c>
      <c r="O53" s="211">
        <f t="shared" si="32"/>
        <v>3031472.83</v>
      </c>
      <c r="P53" s="211">
        <f t="shared" si="32"/>
        <v>3292981.24</v>
      </c>
      <c r="Q53" s="211">
        <f t="shared" si="32"/>
        <v>4867460.42</v>
      </c>
      <c r="R53" s="211">
        <f>R40</f>
        <v>326436.33</v>
      </c>
      <c r="S53" s="211">
        <f>R53+S40</f>
        <v>980403.3600000001</v>
      </c>
      <c r="T53" s="211">
        <f>S53+T40</f>
        <v>2258058.96</v>
      </c>
      <c r="U53" s="211">
        <f t="shared" ref="U53:AC53" si="33">T53+U40</f>
        <v>3890480.0100000002</v>
      </c>
      <c r="V53" s="211">
        <f t="shared" si="33"/>
        <v>4579785.4000000004</v>
      </c>
      <c r="W53" s="211">
        <f t="shared" si="33"/>
        <v>5590074.3300000001</v>
      </c>
      <c r="X53" s="211">
        <f t="shared" si="33"/>
        <v>6630727.8299999991</v>
      </c>
      <c r="Y53" s="211">
        <f t="shared" si="33"/>
        <v>7608664.9299999997</v>
      </c>
      <c r="Z53" s="211">
        <f t="shared" si="33"/>
        <v>8260167.1099999985</v>
      </c>
      <c r="AA53" s="211">
        <f t="shared" si="33"/>
        <v>20252072.889999997</v>
      </c>
      <c r="AB53" s="211">
        <f t="shared" si="33"/>
        <v>21998381.629999995</v>
      </c>
      <c r="AC53" s="211">
        <f t="shared" si="33"/>
        <v>21998381.629999995</v>
      </c>
      <c r="AD53" s="212"/>
      <c r="AE53" s="141">
        <v>46</v>
      </c>
    </row>
    <row r="54" spans="1:31">
      <c r="A54" s="182" t="s">
        <v>14</v>
      </c>
      <c r="B54" s="206">
        <f>HLOOKUP($B$7,$F$8:$AC$75,AE54,FALSE)</f>
        <v>47106180.049999997</v>
      </c>
      <c r="E54" s="139"/>
      <c r="F54" s="211">
        <f>SUM(F42:F49)</f>
        <v>4511941.12</v>
      </c>
      <c r="G54" s="211">
        <f t="shared" ref="G54:Q54" si="34">SUM(G42:G49)</f>
        <v>5811791</v>
      </c>
      <c r="H54" s="211">
        <f t="shared" si="34"/>
        <v>8119418.8799999999</v>
      </c>
      <c r="I54" s="211">
        <f t="shared" si="34"/>
        <v>6183319.7599999998</v>
      </c>
      <c r="J54" s="211">
        <f t="shared" si="34"/>
        <v>7664709.7200000007</v>
      </c>
      <c r="K54" s="211">
        <f t="shared" si="34"/>
        <v>9150791.5299999993</v>
      </c>
      <c r="L54" s="211">
        <f t="shared" si="34"/>
        <v>16158264.850000001</v>
      </c>
      <c r="M54" s="211">
        <f t="shared" si="34"/>
        <v>16264097.959999999</v>
      </c>
      <c r="N54" s="211">
        <f t="shared" si="34"/>
        <v>14456686.18</v>
      </c>
      <c r="O54" s="211">
        <f t="shared" si="34"/>
        <v>17572234</v>
      </c>
      <c r="P54" s="211">
        <f t="shared" si="34"/>
        <v>23731519.23</v>
      </c>
      <c r="Q54" s="211">
        <f t="shared" si="34"/>
        <v>22261312.52</v>
      </c>
      <c r="R54" s="211">
        <f>SUM(R42:R49)</f>
        <v>24349592.560000002</v>
      </c>
      <c r="S54" s="211">
        <f t="shared" ref="S54:AC54" si="35">SUM(S42:S49)</f>
        <v>25208062.189999998</v>
      </c>
      <c r="T54" s="211">
        <f t="shared" si="35"/>
        <v>26477799.48</v>
      </c>
      <c r="U54" s="211">
        <f t="shared" si="35"/>
        <v>30803526.260000002</v>
      </c>
      <c r="V54" s="211">
        <f t="shared" si="35"/>
        <v>34400396.82</v>
      </c>
      <c r="W54" s="211">
        <f t="shared" si="35"/>
        <v>40847787.009999998</v>
      </c>
      <c r="X54" s="211">
        <f t="shared" si="35"/>
        <v>41901067.840000004</v>
      </c>
      <c r="Y54" s="211">
        <f t="shared" si="35"/>
        <v>43416728.890000001</v>
      </c>
      <c r="Z54" s="211">
        <f t="shared" si="35"/>
        <v>43538944.379999995</v>
      </c>
      <c r="AA54" s="211">
        <f t="shared" si="35"/>
        <v>46414688.659999996</v>
      </c>
      <c r="AB54" s="211">
        <f t="shared" si="35"/>
        <v>47106180.049999997</v>
      </c>
      <c r="AC54" s="211">
        <f t="shared" si="35"/>
        <v>0</v>
      </c>
      <c r="AD54" s="212"/>
      <c r="AE54" s="141">
        <v>47</v>
      </c>
    </row>
    <row r="55" spans="1:31">
      <c r="A55" s="213" t="s">
        <v>56</v>
      </c>
      <c r="B55" s="203">
        <f>HLOOKUP($B$7,$F$8:$AC$75,AE55,FALSE)</f>
        <v>69104561.679999992</v>
      </c>
      <c r="C55" s="187"/>
      <c r="D55" s="187"/>
      <c r="E55" s="214"/>
      <c r="F55" s="215">
        <f>F53+F54</f>
        <v>4545815.12</v>
      </c>
      <c r="G55" s="215">
        <f>G53+G54</f>
        <v>5909233</v>
      </c>
      <c r="H55" s="215">
        <f>H53+H54</f>
        <v>8289415.5599999996</v>
      </c>
      <c r="I55" s="215">
        <f t="shared" ref="I55:Q55" si="36">I53+I54</f>
        <v>6394614.7599999998</v>
      </c>
      <c r="J55" s="215">
        <f t="shared" si="36"/>
        <v>8455091.7200000007</v>
      </c>
      <c r="K55" s="215">
        <f t="shared" si="36"/>
        <v>10158797.529999999</v>
      </c>
      <c r="L55" s="215">
        <f t="shared" si="36"/>
        <v>17538387.66</v>
      </c>
      <c r="M55" s="215">
        <f t="shared" si="36"/>
        <v>18377848.669999998</v>
      </c>
      <c r="N55" s="215">
        <f t="shared" si="36"/>
        <v>16854234.160983112</v>
      </c>
      <c r="O55" s="215">
        <f t="shared" si="36"/>
        <v>20603706.829999998</v>
      </c>
      <c r="P55" s="215">
        <f t="shared" si="36"/>
        <v>27024500.469999999</v>
      </c>
      <c r="Q55" s="215">
        <f t="shared" si="36"/>
        <v>27128772.939999998</v>
      </c>
      <c r="R55" s="215">
        <f>R53+R54</f>
        <v>24676028.890000001</v>
      </c>
      <c r="S55" s="215">
        <f>S53+S54</f>
        <v>26188465.549999997</v>
      </c>
      <c r="T55" s="215">
        <f>T53+T54</f>
        <v>28735858.440000001</v>
      </c>
      <c r="U55" s="215">
        <f t="shared" ref="U55:AC55" si="37">U53+U54</f>
        <v>34694006.270000003</v>
      </c>
      <c r="V55" s="215">
        <f t="shared" si="37"/>
        <v>38980182.219999999</v>
      </c>
      <c r="W55" s="215">
        <f t="shared" si="37"/>
        <v>46437861.339999996</v>
      </c>
      <c r="X55" s="215">
        <f t="shared" si="37"/>
        <v>48531795.670000002</v>
      </c>
      <c r="Y55" s="215">
        <f t="shared" si="37"/>
        <v>51025393.82</v>
      </c>
      <c r="Z55" s="215">
        <f t="shared" si="37"/>
        <v>51799111.489999995</v>
      </c>
      <c r="AA55" s="215">
        <f t="shared" si="37"/>
        <v>66666761.549999997</v>
      </c>
      <c r="AB55" s="215">
        <f t="shared" si="37"/>
        <v>69104561.679999992</v>
      </c>
      <c r="AC55" s="215">
        <f t="shared" si="37"/>
        <v>21998381.629999995</v>
      </c>
      <c r="AD55" s="212"/>
      <c r="AE55" s="141">
        <v>48</v>
      </c>
    </row>
    <row r="56" spans="1:31">
      <c r="A56" s="182" t="s">
        <v>72</v>
      </c>
      <c r="B56" s="189">
        <f>IFERROR(HLOOKUP($B$7,$F$8:$AC$75,AE56,FALSE),"-  ")</f>
        <v>0.6201365841367652</v>
      </c>
      <c r="F56" s="189">
        <f>IFERROR(F53/F51,"-  ")</f>
        <v>9.549114568683291E-4</v>
      </c>
      <c r="G56" s="189">
        <f t="shared" ref="G56:Q56" si="38">IFERROR(G53/G51,"-  ")</f>
        <v>2.7468997514366097E-3</v>
      </c>
      <c r="H56" s="189">
        <f t="shared" si="38"/>
        <v>4.7922234563848119E-3</v>
      </c>
      <c r="I56" s="189">
        <f t="shared" si="38"/>
        <v>5.9564272385603583E-3</v>
      </c>
      <c r="J56" s="189">
        <f t="shared" si="38"/>
        <v>2.2280947839124512E-2</v>
      </c>
      <c r="K56" s="189">
        <f t="shared" si="38"/>
        <v>2.8415790222353927E-2</v>
      </c>
      <c r="L56" s="189">
        <f t="shared" si="38"/>
        <v>3.8905800411947578E-2</v>
      </c>
      <c r="M56" s="189">
        <f t="shared" si="38"/>
        <v>5.9586844480798394E-2</v>
      </c>
      <c r="N56" s="189">
        <f t="shared" si="38"/>
        <v>6.7587118008865327E-2</v>
      </c>
      <c r="O56" s="189">
        <f t="shared" si="38"/>
        <v>8.5457523072328526E-2</v>
      </c>
      <c r="P56" s="189">
        <f t="shared" si="38"/>
        <v>9.2829471374165348E-2</v>
      </c>
      <c r="Q56" s="189">
        <f t="shared" si="38"/>
        <v>0.13721419734637566</v>
      </c>
      <c r="R56" s="189">
        <f>IFERROR(R53/R51,"-  ")</f>
        <v>9.2022728775772167E-3</v>
      </c>
      <c r="S56" s="189">
        <f t="shared" ref="S56:AC56" si="39">IFERROR(S53/S51,"-  ")</f>
        <v>2.7637669032774547E-2</v>
      </c>
      <c r="T56" s="189">
        <f t="shared" si="39"/>
        <v>6.3654908519459874E-2</v>
      </c>
      <c r="U56" s="189">
        <f t="shared" si="39"/>
        <v>0.10967302161735289</v>
      </c>
      <c r="V56" s="189">
        <f t="shared" si="39"/>
        <v>0.12910460968466386</v>
      </c>
      <c r="W56" s="189">
        <f t="shared" si="39"/>
        <v>0.1575847559326489</v>
      </c>
      <c r="X56" s="189">
        <f t="shared" si="39"/>
        <v>0.18692088245387831</v>
      </c>
      <c r="Y56" s="189">
        <f t="shared" si="39"/>
        <v>0.2144890273699375</v>
      </c>
      <c r="Z56" s="189">
        <f t="shared" si="39"/>
        <v>0.23285493915646083</v>
      </c>
      <c r="AA56" s="189">
        <f t="shared" si="39"/>
        <v>0.57090796563716972</v>
      </c>
      <c r="AB56" s="189">
        <f t="shared" si="39"/>
        <v>0.6201365841367652</v>
      </c>
      <c r="AC56" s="189">
        <f t="shared" si="39"/>
        <v>0.6201365841367652</v>
      </c>
      <c r="AD56" s="190"/>
      <c r="AE56" s="141">
        <v>49</v>
      </c>
    </row>
    <row r="57" spans="1:31">
      <c r="A57" s="182" t="s">
        <v>73</v>
      </c>
      <c r="B57" s="189">
        <f>IFERROR(HLOOKUP($B$7,$F$8:$AC$75,AE57,FALSE),"-  ")</f>
        <v>1.9480645235312068</v>
      </c>
      <c r="F57" s="189">
        <f>IFERROR(F55/F51,"-  ")</f>
        <v>0.1281469840849406</v>
      </c>
      <c r="G57" s="189">
        <f t="shared" ref="G57:Q57" si="40">IFERROR(G55/G51,"-  ")</f>
        <v>0.16658187084502588</v>
      </c>
      <c r="H57" s="189">
        <f t="shared" si="40"/>
        <v>0.23367945589498126</v>
      </c>
      <c r="I57" s="189">
        <f t="shared" si="40"/>
        <v>0.18026483133327389</v>
      </c>
      <c r="J57" s="189">
        <f t="shared" si="40"/>
        <v>0.23834988345930647</v>
      </c>
      <c r="K57" s="189">
        <f t="shared" si="40"/>
        <v>0.28637752109000064</v>
      </c>
      <c r="L57" s="189">
        <f t="shared" si="40"/>
        <v>0.49440890687642808</v>
      </c>
      <c r="M57" s="189">
        <f t="shared" si="40"/>
        <v>0.51807339692907195</v>
      </c>
      <c r="N57" s="189">
        <f t="shared" si="40"/>
        <v>0.47512255113256013</v>
      </c>
      <c r="O57" s="189">
        <f t="shared" si="40"/>
        <v>0.58082056166745111</v>
      </c>
      <c r="P57" s="189">
        <f t="shared" si="40"/>
        <v>0.76182337825313051</v>
      </c>
      <c r="Q57" s="189">
        <f t="shared" si="40"/>
        <v>0.76476282963882325</v>
      </c>
      <c r="R57" s="189">
        <f>IFERROR(R55/R51,"-  ")</f>
        <v>0.69561972890933688</v>
      </c>
      <c r="S57" s="189">
        <f t="shared" ref="S57:AC57" si="41">IFERROR(S55/S51,"-  ")</f>
        <v>0.73825547002115322</v>
      </c>
      <c r="T57" s="189">
        <f t="shared" si="41"/>
        <v>0.81006673104157967</v>
      </c>
      <c r="U57" s="189">
        <f t="shared" si="41"/>
        <v>0.97802751584946113</v>
      </c>
      <c r="V57" s="189">
        <f t="shared" si="41"/>
        <v>1.0988552456956113</v>
      </c>
      <c r="W57" s="189">
        <f t="shared" si="41"/>
        <v>1.3090879679408647</v>
      </c>
      <c r="X57" s="189">
        <f t="shared" si="41"/>
        <v>1.3681161866822862</v>
      </c>
      <c r="Y57" s="189">
        <f t="shared" si="41"/>
        <v>1.4384109685876021</v>
      </c>
      <c r="Z57" s="189">
        <f t="shared" si="41"/>
        <v>1.4602221472929355</v>
      </c>
      <c r="AA57" s="189">
        <f t="shared" si="41"/>
        <v>1.8793426934050894</v>
      </c>
      <c r="AB57" s="189">
        <f t="shared" si="41"/>
        <v>1.9480645235312068</v>
      </c>
      <c r="AC57" s="189">
        <f t="shared" si="41"/>
        <v>0.6201365841367652</v>
      </c>
      <c r="AD57" s="190"/>
      <c r="AE57" s="141">
        <v>50</v>
      </c>
    </row>
    <row r="58" spans="1:31">
      <c r="A58" s="182" t="s">
        <v>74</v>
      </c>
      <c r="B58" s="189">
        <f>IFERROR(HLOOKUP($B$7,$F$8:$AC$75,AE58,FALSE),"-  ")</f>
        <v>0.67651263724010746</v>
      </c>
      <c r="F58" s="189">
        <f>IFERROR(F53/F52,"-  ")</f>
        <v>1.1458937482419948E-2</v>
      </c>
      <c r="G58" s="189">
        <f t="shared" ref="G58:Q58" si="42">IFERROR(G53/G52,"-  ")</f>
        <v>1.6481398508619658E-2</v>
      </c>
      <c r="H58" s="189">
        <f t="shared" si="42"/>
        <v>1.9168893825539247E-2</v>
      </c>
      <c r="I58" s="189">
        <f t="shared" si="42"/>
        <v>1.7869281715681078E-2</v>
      </c>
      <c r="J58" s="189">
        <f t="shared" si="42"/>
        <v>5.3474274813898826E-2</v>
      </c>
      <c r="K58" s="189">
        <f t="shared" si="42"/>
        <v>5.6831580444707853E-2</v>
      </c>
      <c r="L58" s="189">
        <f t="shared" si="42"/>
        <v>6.6695657849052986E-2</v>
      </c>
      <c r="M58" s="189">
        <f t="shared" si="42"/>
        <v>8.9380266721197602E-2</v>
      </c>
      <c r="N58" s="189">
        <f t="shared" si="42"/>
        <v>9.0116157345153769E-2</v>
      </c>
      <c r="O58" s="189">
        <f t="shared" si="42"/>
        <v>0.10254902768679423</v>
      </c>
      <c r="P58" s="189">
        <f t="shared" si="42"/>
        <v>0.1012685142263622</v>
      </c>
      <c r="Q58" s="189">
        <f t="shared" si="42"/>
        <v>0.13721419734637566</v>
      </c>
      <c r="R58" s="189">
        <f>IFERROR(R53/R52,"-  ")</f>
        <v>0.1104272745309266</v>
      </c>
      <c r="S58" s="189">
        <f t="shared" ref="S58:AC58" si="43">IFERROR(S53/S52,"-  ")</f>
        <v>0.16582601419664728</v>
      </c>
      <c r="T58" s="189">
        <f t="shared" si="43"/>
        <v>0.2546196340778395</v>
      </c>
      <c r="U58" s="189">
        <f t="shared" si="43"/>
        <v>0.32901906485205867</v>
      </c>
      <c r="V58" s="189">
        <f t="shared" si="43"/>
        <v>0.30985106324319328</v>
      </c>
      <c r="W58" s="189">
        <f t="shared" si="43"/>
        <v>0.31516951186529779</v>
      </c>
      <c r="X58" s="189">
        <f t="shared" si="43"/>
        <v>0.32043579849236281</v>
      </c>
      <c r="Y58" s="189">
        <f t="shared" si="43"/>
        <v>0.32173354105490626</v>
      </c>
      <c r="Z58" s="189">
        <f t="shared" si="43"/>
        <v>0.31047325220861444</v>
      </c>
      <c r="AA58" s="189">
        <f t="shared" si="43"/>
        <v>0.68508955876460376</v>
      </c>
      <c r="AB58" s="189">
        <f t="shared" si="43"/>
        <v>0.67651263724010746</v>
      </c>
      <c r="AC58" s="189">
        <f t="shared" si="43"/>
        <v>0.6201365841367652</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141893784</v>
      </c>
      <c r="F60" s="217">
        <f>SUM($F$4:$I$4)</f>
        <v>141893784</v>
      </c>
      <c r="G60" s="217">
        <f t="shared" ref="G60:AC60" si="44">SUM($F$4:$I$4)</f>
        <v>141893784</v>
      </c>
      <c r="H60" s="217">
        <f t="shared" si="44"/>
        <v>141893784</v>
      </c>
      <c r="I60" s="217">
        <f t="shared" si="44"/>
        <v>141893784</v>
      </c>
      <c r="J60" s="217">
        <f t="shared" si="44"/>
        <v>141893784</v>
      </c>
      <c r="K60" s="217">
        <f t="shared" si="44"/>
        <v>141893784</v>
      </c>
      <c r="L60" s="217">
        <f t="shared" si="44"/>
        <v>141893784</v>
      </c>
      <c r="M60" s="217">
        <f t="shared" si="44"/>
        <v>141893784</v>
      </c>
      <c r="N60" s="217">
        <f t="shared" si="44"/>
        <v>141893784</v>
      </c>
      <c r="O60" s="217">
        <f t="shared" si="44"/>
        <v>141893784</v>
      </c>
      <c r="P60" s="217">
        <f t="shared" si="44"/>
        <v>141893784</v>
      </c>
      <c r="Q60" s="217">
        <f t="shared" si="44"/>
        <v>141893784</v>
      </c>
      <c r="R60" s="217">
        <f t="shared" si="44"/>
        <v>141893784</v>
      </c>
      <c r="S60" s="217">
        <f t="shared" si="44"/>
        <v>141893784</v>
      </c>
      <c r="T60" s="217">
        <f t="shared" si="44"/>
        <v>141893784</v>
      </c>
      <c r="U60" s="217">
        <f t="shared" si="44"/>
        <v>141893784</v>
      </c>
      <c r="V60" s="217">
        <f t="shared" si="44"/>
        <v>141893784</v>
      </c>
      <c r="W60" s="217">
        <f t="shared" si="44"/>
        <v>141893784</v>
      </c>
      <c r="X60" s="217">
        <f t="shared" si="44"/>
        <v>141893784</v>
      </c>
      <c r="Y60" s="217">
        <f t="shared" si="44"/>
        <v>141893784</v>
      </c>
      <c r="Z60" s="217">
        <f t="shared" si="44"/>
        <v>141893784</v>
      </c>
      <c r="AA60" s="217">
        <f t="shared" si="44"/>
        <v>141893784</v>
      </c>
      <c r="AB60" s="217">
        <f>SUM($F$4:$I$4)</f>
        <v>141893784</v>
      </c>
      <c r="AC60" s="217">
        <f t="shared" si="44"/>
        <v>141893784</v>
      </c>
      <c r="AD60" s="190"/>
      <c r="AE60" s="141">
        <v>53</v>
      </c>
    </row>
    <row r="61" spans="1:31">
      <c r="A61" s="182" t="s">
        <v>58</v>
      </c>
      <c r="B61" s="206">
        <f>HLOOKUP($B$7,$F$8:$AC$75,AE61,FALSE)</f>
        <v>26865842.050000001</v>
      </c>
      <c r="F61" s="218">
        <f>F53</f>
        <v>33874</v>
      </c>
      <c r="G61" s="218">
        <f t="shared" ref="G61:Q61" si="45">G53</f>
        <v>97442</v>
      </c>
      <c r="H61" s="218">
        <f t="shared" si="45"/>
        <v>169996.68</v>
      </c>
      <c r="I61" s="218">
        <f t="shared" si="45"/>
        <v>211295</v>
      </c>
      <c r="J61" s="218">
        <f t="shared" si="45"/>
        <v>790382</v>
      </c>
      <c r="K61" s="218">
        <f t="shared" si="45"/>
        <v>1008006</v>
      </c>
      <c r="L61" s="218">
        <f t="shared" si="45"/>
        <v>1380122.81</v>
      </c>
      <c r="M61" s="218">
        <f t="shared" si="45"/>
        <v>2113750.71</v>
      </c>
      <c r="N61" s="218">
        <f t="shared" si="45"/>
        <v>2397547.9809831115</v>
      </c>
      <c r="O61" s="218">
        <f t="shared" si="45"/>
        <v>3031472.83</v>
      </c>
      <c r="P61" s="218">
        <f t="shared" si="45"/>
        <v>3292981.24</v>
      </c>
      <c r="Q61" s="218">
        <f t="shared" si="45"/>
        <v>4867460.42</v>
      </c>
      <c r="R61" s="218">
        <f>R53+Q61</f>
        <v>5193896.75</v>
      </c>
      <c r="S61" s="218">
        <f>S40+R61</f>
        <v>5847863.7800000003</v>
      </c>
      <c r="T61" s="218">
        <f t="shared" ref="T61:AC61" si="46">T40+S61</f>
        <v>7125519.3799999999</v>
      </c>
      <c r="U61" s="218">
        <f t="shared" si="46"/>
        <v>8757940.4299999997</v>
      </c>
      <c r="V61" s="218">
        <f t="shared" si="46"/>
        <v>9447245.8200000003</v>
      </c>
      <c r="W61" s="218">
        <f t="shared" si="46"/>
        <v>10457534.75</v>
      </c>
      <c r="X61" s="218">
        <f t="shared" si="46"/>
        <v>11498188.25</v>
      </c>
      <c r="Y61" s="218">
        <f t="shared" si="46"/>
        <v>12476125.350000001</v>
      </c>
      <c r="Z61" s="218">
        <f t="shared" si="46"/>
        <v>13127627.530000001</v>
      </c>
      <c r="AA61" s="218">
        <f t="shared" si="46"/>
        <v>25119533.310000002</v>
      </c>
      <c r="AB61" s="218">
        <f t="shared" si="46"/>
        <v>26865842.050000001</v>
      </c>
      <c r="AC61" s="218">
        <f t="shared" si="46"/>
        <v>26865842.050000001</v>
      </c>
      <c r="AD61" s="190"/>
      <c r="AE61" s="141">
        <v>54</v>
      </c>
    </row>
    <row r="62" spans="1:31">
      <c r="A62" s="213" t="s">
        <v>57</v>
      </c>
      <c r="B62" s="219">
        <f>HLOOKUP($B$7,$F$8:$AC$75,AE62,FALSE)</f>
        <v>73972022.099999994</v>
      </c>
      <c r="F62" s="203">
        <f>F61+F54</f>
        <v>4545815.12</v>
      </c>
      <c r="G62" s="203">
        <f>G61+G54</f>
        <v>5909233</v>
      </c>
      <c r="H62" s="203">
        <f t="shared" ref="H62:Q62" si="47">H61+H54</f>
        <v>8289415.5599999996</v>
      </c>
      <c r="I62" s="203">
        <f t="shared" si="47"/>
        <v>6394614.7599999998</v>
      </c>
      <c r="J62" s="203">
        <f t="shared" si="47"/>
        <v>8455091.7200000007</v>
      </c>
      <c r="K62" s="203">
        <f t="shared" si="47"/>
        <v>10158797.529999999</v>
      </c>
      <c r="L62" s="203">
        <f t="shared" si="47"/>
        <v>17538387.66</v>
      </c>
      <c r="M62" s="203">
        <f t="shared" si="47"/>
        <v>18377848.669999998</v>
      </c>
      <c r="N62" s="203">
        <f t="shared" si="47"/>
        <v>16854234.160983112</v>
      </c>
      <c r="O62" s="203">
        <f t="shared" si="47"/>
        <v>20603706.829999998</v>
      </c>
      <c r="P62" s="203">
        <f t="shared" si="47"/>
        <v>27024500.469999999</v>
      </c>
      <c r="Q62" s="203">
        <f t="shared" si="47"/>
        <v>27128772.939999998</v>
      </c>
      <c r="R62" s="203">
        <f>R61+R54</f>
        <v>29543489.310000002</v>
      </c>
      <c r="S62" s="203">
        <f>S61+S54</f>
        <v>31055925.969999999</v>
      </c>
      <c r="T62" s="203">
        <f t="shared" ref="T62:AC62" si="48">T61+T54</f>
        <v>33603318.859999999</v>
      </c>
      <c r="U62" s="203">
        <f t="shared" si="48"/>
        <v>39561466.689999998</v>
      </c>
      <c r="V62" s="203">
        <f t="shared" si="48"/>
        <v>43847642.640000001</v>
      </c>
      <c r="W62" s="203">
        <f t="shared" si="48"/>
        <v>51305321.759999998</v>
      </c>
      <c r="X62" s="203">
        <f t="shared" si="48"/>
        <v>53399256.090000004</v>
      </c>
      <c r="Y62" s="203">
        <f t="shared" si="48"/>
        <v>55892854.240000002</v>
      </c>
      <c r="Z62" s="203">
        <f t="shared" si="48"/>
        <v>56666571.909999996</v>
      </c>
      <c r="AA62" s="203">
        <f t="shared" si="48"/>
        <v>71534221.969999999</v>
      </c>
      <c r="AB62" s="203">
        <f t="shared" si="48"/>
        <v>73972022.099999994</v>
      </c>
      <c r="AC62" s="203">
        <f t="shared" si="48"/>
        <v>26865842.050000001</v>
      </c>
      <c r="AD62" s="190"/>
      <c r="AE62" s="141">
        <v>55</v>
      </c>
    </row>
    <row r="63" spans="1:31">
      <c r="A63" s="182" t="s">
        <v>53</v>
      </c>
      <c r="B63" s="189">
        <f>IFERROR(HLOOKUP($B$7,$F$8:$AC$75,AE63,FALSE),"-  ")</f>
        <v>0.18933769537078524</v>
      </c>
      <c r="F63" s="189">
        <f>IFERROR(F61/F60,"-  ")</f>
        <v>2.3872786421708228E-4</v>
      </c>
      <c r="G63" s="189">
        <f t="shared" ref="G63:Q63" si="49">IFERROR(G61/G60,"-  ")</f>
        <v>6.8672493785915242E-4</v>
      </c>
      <c r="H63" s="189">
        <f t="shared" si="49"/>
        <v>1.198055864096203E-3</v>
      </c>
      <c r="I63" s="189">
        <f t="shared" si="49"/>
        <v>1.4891068096400896E-3</v>
      </c>
      <c r="J63" s="189">
        <f t="shared" si="49"/>
        <v>5.5702369597811279E-3</v>
      </c>
      <c r="K63" s="189">
        <f t="shared" si="49"/>
        <v>7.1039475555884817E-3</v>
      </c>
      <c r="L63" s="189">
        <f t="shared" si="49"/>
        <v>9.7264501029868944E-3</v>
      </c>
      <c r="M63" s="189">
        <f t="shared" si="49"/>
        <v>1.4896711120199599E-2</v>
      </c>
      <c r="N63" s="189">
        <f t="shared" si="49"/>
        <v>1.6896779502216332E-2</v>
      </c>
      <c r="O63" s="189">
        <f t="shared" si="49"/>
        <v>2.1364380768082131E-2</v>
      </c>
      <c r="P63" s="189">
        <f t="shared" si="49"/>
        <v>2.3207367843541337E-2</v>
      </c>
      <c r="Q63" s="189">
        <f t="shared" si="49"/>
        <v>3.4303549336593915E-2</v>
      </c>
      <c r="R63" s="189">
        <f>IFERROR(R61/R60,"-  ")</f>
        <v>3.6604117555988219E-2</v>
      </c>
      <c r="S63" s="189">
        <f t="shared" ref="S63:AC63" si="50">IFERROR(S61/S60,"-  ")</f>
        <v>4.1212966594787549E-2</v>
      </c>
      <c r="T63" s="189">
        <f t="shared" si="50"/>
        <v>5.0217276466458884E-2</v>
      </c>
      <c r="U63" s="189">
        <f t="shared" si="50"/>
        <v>6.1721804740932133E-2</v>
      </c>
      <c r="V63" s="189">
        <f t="shared" si="50"/>
        <v>6.6579701757759874E-2</v>
      </c>
      <c r="W63" s="189">
        <f t="shared" si="50"/>
        <v>7.3699738319756139E-2</v>
      </c>
      <c r="X63" s="189">
        <f t="shared" si="50"/>
        <v>8.1033769950063492E-2</v>
      </c>
      <c r="Y63" s="189">
        <f t="shared" si="50"/>
        <v>8.7925806179078303E-2</v>
      </c>
      <c r="Z63" s="189">
        <f t="shared" si="50"/>
        <v>9.2517284125709143E-2</v>
      </c>
      <c r="AA63" s="189">
        <f t="shared" si="50"/>
        <v>0.17703054074588639</v>
      </c>
      <c r="AB63" s="189">
        <f t="shared" si="50"/>
        <v>0.18933769537078524</v>
      </c>
      <c r="AC63" s="189">
        <f t="shared" si="50"/>
        <v>0.18933769537078524</v>
      </c>
      <c r="AD63" s="190"/>
      <c r="AE63" s="141">
        <v>56</v>
      </c>
    </row>
    <row r="64" spans="1:31">
      <c r="A64" s="182" t="s">
        <v>54</v>
      </c>
      <c r="B64" s="189">
        <f>IFERROR(HLOOKUP($B$7,$F$8:$AC$75,AE64,FALSE),"-  ")</f>
        <v>0.52131968021939556</v>
      </c>
      <c r="F64" s="189">
        <f>IFERROR(F62/F60,"-  ")</f>
        <v>3.203674602123515E-2</v>
      </c>
      <c r="G64" s="189">
        <f t="shared" ref="G64:Q64" si="51">IFERROR(G62/G60,"-  ")</f>
        <v>4.1645467711256469E-2</v>
      </c>
      <c r="H64" s="189">
        <f t="shared" si="51"/>
        <v>5.8419863973745316E-2</v>
      </c>
      <c r="I64" s="189">
        <f t="shared" si="51"/>
        <v>4.5066207833318474E-2</v>
      </c>
      <c r="J64" s="189">
        <f t="shared" si="51"/>
        <v>5.9587470864826617E-2</v>
      </c>
      <c r="K64" s="189">
        <f t="shared" si="51"/>
        <v>7.159438027250016E-2</v>
      </c>
      <c r="L64" s="189">
        <f t="shared" si="51"/>
        <v>0.12360222671910702</v>
      </c>
      <c r="M64" s="189">
        <f t="shared" si="51"/>
        <v>0.12951834923226799</v>
      </c>
      <c r="N64" s="189">
        <f t="shared" si="51"/>
        <v>0.11878063778314003</v>
      </c>
      <c r="O64" s="189">
        <f t="shared" si="51"/>
        <v>0.14520514041686278</v>
      </c>
      <c r="P64" s="189">
        <f t="shared" si="51"/>
        <v>0.19045584456328263</v>
      </c>
      <c r="Q64" s="189">
        <f t="shared" si="51"/>
        <v>0.19119070740970581</v>
      </c>
      <c r="R64" s="189">
        <f>IFERROR(R62/R60,"-  ")</f>
        <v>0.20820848156392815</v>
      </c>
      <c r="S64" s="189">
        <f t="shared" ref="S64:AC64" si="52">IFERROR(S62/S60,"-  ")</f>
        <v>0.21886741684188224</v>
      </c>
      <c r="T64" s="189">
        <f t="shared" si="52"/>
        <v>0.23682023209698883</v>
      </c>
      <c r="U64" s="189">
        <f t="shared" si="52"/>
        <v>0.27881042829895913</v>
      </c>
      <c r="V64" s="189">
        <f t="shared" si="52"/>
        <v>0.30901736076049674</v>
      </c>
      <c r="W64" s="189">
        <f t="shared" si="52"/>
        <v>0.36157554132181013</v>
      </c>
      <c r="X64" s="189">
        <f t="shared" si="52"/>
        <v>0.37633259600716551</v>
      </c>
      <c r="Y64" s="189">
        <f t="shared" si="52"/>
        <v>0.39390629148349443</v>
      </c>
      <c r="Z64" s="189">
        <f t="shared" si="52"/>
        <v>0.39935908615982779</v>
      </c>
      <c r="AA64" s="189">
        <f t="shared" si="52"/>
        <v>0.50413922268786626</v>
      </c>
      <c r="AB64" s="189">
        <f t="shared" si="52"/>
        <v>0.52131968021939556</v>
      </c>
      <c r="AC64" s="189">
        <f t="shared" si="52"/>
        <v>0.18933769537078524</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320</v>
      </c>
      <c r="E71" s="175" t="s">
        <v>111</v>
      </c>
      <c r="F71" s="176">
        <v>0</v>
      </c>
      <c r="G71" s="176">
        <v>10</v>
      </c>
      <c r="H71" s="176">
        <v>26</v>
      </c>
      <c r="I71" s="176">
        <v>40</v>
      </c>
      <c r="J71" s="176">
        <v>61</v>
      </c>
      <c r="K71" s="176">
        <v>77</v>
      </c>
      <c r="L71" s="176">
        <v>94</v>
      </c>
      <c r="M71" s="176">
        <v>111</v>
      </c>
      <c r="N71" s="176">
        <v>125</v>
      </c>
      <c r="O71" s="176">
        <v>138</v>
      </c>
      <c r="P71" s="176">
        <v>145</v>
      </c>
      <c r="Q71" s="176">
        <v>153</v>
      </c>
      <c r="R71" s="285">
        <v>163</v>
      </c>
      <c r="S71" s="235">
        <v>173</v>
      </c>
      <c r="T71" s="235">
        <v>199</v>
      </c>
      <c r="U71" s="235">
        <v>210</v>
      </c>
      <c r="V71" s="235">
        <v>219</v>
      </c>
      <c r="W71" s="235">
        <v>234</v>
      </c>
      <c r="X71" s="235">
        <v>240</v>
      </c>
      <c r="Y71" s="235">
        <v>259</v>
      </c>
      <c r="Z71" s="235">
        <v>273</v>
      </c>
      <c r="AA71" s="235">
        <v>297</v>
      </c>
      <c r="AB71" s="235">
        <v>320</v>
      </c>
      <c r="AC71" s="235"/>
      <c r="AD71" s="172"/>
      <c r="AE71" s="141">
        <v>64</v>
      </c>
    </row>
    <row r="72" spans="1:31">
      <c r="A72" s="173" t="s">
        <v>32</v>
      </c>
      <c r="B72" s="174">
        <f>HLOOKUP($B$7,$F$8:$AC$75,AE72,FALSE)</f>
        <v>176</v>
      </c>
      <c r="E72" s="175" t="s">
        <v>111</v>
      </c>
      <c r="F72" s="176">
        <v>0</v>
      </c>
      <c r="G72" s="176">
        <v>2</v>
      </c>
      <c r="H72" s="176">
        <v>10</v>
      </c>
      <c r="I72" s="176">
        <v>13</v>
      </c>
      <c r="J72" s="176">
        <v>23</v>
      </c>
      <c r="K72" s="176">
        <v>41</v>
      </c>
      <c r="L72" s="176">
        <v>52</v>
      </c>
      <c r="M72" s="176">
        <v>65</v>
      </c>
      <c r="N72" s="176">
        <v>68</v>
      </c>
      <c r="O72" s="176">
        <v>74</v>
      </c>
      <c r="P72" s="176">
        <v>80</v>
      </c>
      <c r="Q72" s="176">
        <v>85</v>
      </c>
      <c r="R72" s="285">
        <v>89</v>
      </c>
      <c r="S72" s="235">
        <v>100</v>
      </c>
      <c r="T72" s="235">
        <v>100</v>
      </c>
      <c r="U72" s="235">
        <v>111</v>
      </c>
      <c r="V72" s="235">
        <v>120</v>
      </c>
      <c r="W72" s="235">
        <v>130</v>
      </c>
      <c r="X72" s="235">
        <v>141</v>
      </c>
      <c r="Y72" s="235">
        <v>151</v>
      </c>
      <c r="Z72" s="235">
        <v>158</v>
      </c>
      <c r="AA72" s="235">
        <v>170</v>
      </c>
      <c r="AB72" s="235">
        <v>176</v>
      </c>
      <c r="AC72" s="235"/>
      <c r="AD72" s="172"/>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2"/>
      <c r="AE73" s="141">
        <v>66</v>
      </c>
    </row>
    <row r="74" spans="1:31" s="141" customFormat="1">
      <c r="A74" s="173" t="s">
        <v>109</v>
      </c>
      <c r="B74" s="174">
        <f>HLOOKUP($B$7,$F$8:$AC$75,AE74,FALSE)</f>
        <v>0</v>
      </c>
      <c r="C74" s="222"/>
      <c r="E74" s="175" t="s">
        <v>28</v>
      </c>
      <c r="F74" s="223"/>
      <c r="G74" s="223"/>
      <c r="H74" s="224">
        <v>13500</v>
      </c>
      <c r="I74" s="223">
        <f>H74</f>
        <v>13500</v>
      </c>
      <c r="J74" s="223">
        <f>H74</f>
        <v>13500</v>
      </c>
      <c r="K74" s="224">
        <v>13500</v>
      </c>
      <c r="L74" s="223">
        <f>K74</f>
        <v>13500</v>
      </c>
      <c r="M74" s="223">
        <f>K74</f>
        <v>13500</v>
      </c>
      <c r="N74" s="224">
        <v>13500</v>
      </c>
      <c r="O74" s="223">
        <f>N74</f>
        <v>13500</v>
      </c>
      <c r="P74" s="223">
        <f>N74</f>
        <v>13500</v>
      </c>
      <c r="Q74" s="224">
        <v>13500</v>
      </c>
      <c r="R74" s="223">
        <f>Q74</f>
        <v>13500</v>
      </c>
      <c r="S74" s="223">
        <f>Q74</f>
        <v>13500</v>
      </c>
      <c r="T74" s="238">
        <v>13500</v>
      </c>
      <c r="U74" s="223">
        <f>T74</f>
        <v>13500</v>
      </c>
      <c r="V74" s="223">
        <f>T74</f>
        <v>13500</v>
      </c>
      <c r="W74" s="238"/>
      <c r="X74" s="223">
        <f>W74</f>
        <v>0</v>
      </c>
      <c r="Y74" s="223">
        <f>W74</f>
        <v>0</v>
      </c>
      <c r="Z74" s="238"/>
      <c r="AA74" s="223">
        <f>Z74</f>
        <v>0</v>
      </c>
      <c r="AB74" s="223">
        <f>Z74</f>
        <v>0</v>
      </c>
      <c r="AC74" s="238"/>
      <c r="AD74" s="172"/>
      <c r="AE74" s="141">
        <v>67</v>
      </c>
    </row>
    <row r="75" spans="1:31" s="141" customFormat="1" ht="15" customHeight="1">
      <c r="A75" s="173" t="s">
        <v>110</v>
      </c>
      <c r="B75" s="174">
        <f>HLOOKUP($B$7,$F$8:$AC$75,AE75,FALSE)</f>
        <v>0</v>
      </c>
      <c r="C75" s="222"/>
      <c r="D75" s="222"/>
      <c r="E75" s="175" t="s">
        <v>28</v>
      </c>
      <c r="F75" s="223"/>
      <c r="G75" s="223"/>
      <c r="H75" s="224">
        <v>50000</v>
      </c>
      <c r="I75" s="223">
        <f>H75</f>
        <v>50000</v>
      </c>
      <c r="J75" s="223">
        <f>H75</f>
        <v>50000</v>
      </c>
      <c r="K75" s="224">
        <v>50000</v>
      </c>
      <c r="L75" s="223">
        <f>K75</f>
        <v>50000</v>
      </c>
      <c r="M75" s="223">
        <f>K75</f>
        <v>50000</v>
      </c>
      <c r="N75" s="224">
        <v>50000</v>
      </c>
      <c r="O75" s="223">
        <f>N75</f>
        <v>50000</v>
      </c>
      <c r="P75" s="223">
        <f>N75</f>
        <v>50000</v>
      </c>
      <c r="Q75" s="224">
        <v>50000</v>
      </c>
      <c r="R75" s="223">
        <f>Q75</f>
        <v>50000</v>
      </c>
      <c r="S75" s="223">
        <f>Q75</f>
        <v>50000</v>
      </c>
      <c r="T75" s="238">
        <v>50000</v>
      </c>
      <c r="U75" s="223">
        <f>T75</f>
        <v>50000</v>
      </c>
      <c r="V75" s="223">
        <f>T75</f>
        <v>50000</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2" s="141" customFormat="1">
      <c r="A81" s="228">
        <f>VLOOKUP(B7,E88:T111,6,FALSE)</f>
        <v>0</v>
      </c>
      <c r="B81" s="230"/>
      <c r="C81" s="222"/>
      <c r="AD81" s="225"/>
    </row>
    <row r="82" spans="1:32" s="141" customFormat="1">
      <c r="A82" s="167" t="s">
        <v>37</v>
      </c>
      <c r="B82" s="160"/>
      <c r="C82" s="222"/>
      <c r="AD82" s="225"/>
    </row>
    <row r="83" spans="1:32" s="141" customFormat="1" ht="15" customHeight="1">
      <c r="A83" s="228">
        <f>VLOOKUP(B7,E88:T111,10,FALSE)</f>
        <v>0</v>
      </c>
      <c r="B83" s="231"/>
      <c r="C83" s="222"/>
      <c r="AD83" s="225"/>
    </row>
    <row r="84" spans="1:32">
      <c r="A84" s="167" t="s">
        <v>49</v>
      </c>
    </row>
    <row r="85" spans="1:32">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2">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2">
      <c r="A87" s="229"/>
      <c r="D87" s="222"/>
      <c r="E87" s="139"/>
      <c r="F87" s="326" t="s">
        <v>26</v>
      </c>
      <c r="G87" s="326"/>
      <c r="H87" s="326"/>
      <c r="I87" s="326"/>
      <c r="J87" s="326" t="s">
        <v>100</v>
      </c>
      <c r="K87" s="326"/>
      <c r="L87" s="326"/>
      <c r="M87" s="326"/>
      <c r="N87" s="326" t="s">
        <v>34</v>
      </c>
      <c r="O87" s="326"/>
      <c r="P87" s="326"/>
      <c r="Q87" s="326"/>
      <c r="R87" s="263"/>
      <c r="S87" s="263"/>
      <c r="T87" s="263"/>
      <c r="U87" s="263"/>
      <c r="V87" s="263"/>
      <c r="W87" s="263"/>
      <c r="X87" s="263"/>
      <c r="Y87" s="263"/>
      <c r="Z87" s="263"/>
      <c r="AA87" s="263"/>
      <c r="AB87" s="263"/>
      <c r="AC87" s="263"/>
      <c r="AD87" s="326" t="s">
        <v>49</v>
      </c>
      <c r="AE87" s="326"/>
      <c r="AF87" s="326"/>
    </row>
    <row r="88" spans="1:32">
      <c r="D88" s="222"/>
      <c r="E88" s="162">
        <v>40909</v>
      </c>
      <c r="F88" s="262"/>
      <c r="G88" s="262"/>
      <c r="H88" s="262"/>
      <c r="I88" s="262"/>
      <c r="J88" s="327" t="s">
        <v>185</v>
      </c>
      <c r="K88" s="327"/>
      <c r="L88" s="327"/>
      <c r="M88" s="327"/>
      <c r="N88" s="327"/>
      <c r="O88" s="327"/>
      <c r="P88" s="327"/>
      <c r="Q88" s="327"/>
      <c r="R88" s="328"/>
      <c r="S88" s="328"/>
      <c r="T88" s="328"/>
      <c r="AD88" s="139"/>
    </row>
    <row r="89" spans="1:32">
      <c r="D89" s="222"/>
      <c r="E89" s="162">
        <v>40940</v>
      </c>
      <c r="F89" s="327"/>
      <c r="G89" s="327"/>
      <c r="H89" s="327"/>
      <c r="I89" s="327"/>
      <c r="J89" s="327"/>
      <c r="K89" s="327"/>
      <c r="L89" s="327"/>
      <c r="M89" s="327"/>
      <c r="N89" s="327"/>
      <c r="O89" s="327"/>
      <c r="P89" s="327"/>
      <c r="Q89" s="327"/>
      <c r="R89" s="328"/>
      <c r="S89" s="328"/>
      <c r="T89" s="328"/>
      <c r="AD89" s="139"/>
    </row>
    <row r="90" spans="1:32">
      <c r="D90" s="222"/>
      <c r="E90" s="162">
        <v>40969</v>
      </c>
      <c r="F90" s="327"/>
      <c r="G90" s="327"/>
      <c r="H90" s="327"/>
      <c r="I90" s="327"/>
      <c r="J90" s="327"/>
      <c r="K90" s="327"/>
      <c r="L90" s="327"/>
      <c r="M90" s="327"/>
      <c r="N90" s="327"/>
      <c r="O90" s="327"/>
      <c r="P90" s="327"/>
      <c r="Q90" s="327"/>
      <c r="R90" s="328"/>
      <c r="S90" s="328"/>
      <c r="T90" s="328"/>
      <c r="AD90" s="139"/>
    </row>
    <row r="91" spans="1:32">
      <c r="D91" s="222"/>
      <c r="E91" s="162">
        <v>41000</v>
      </c>
      <c r="F91" s="327"/>
      <c r="G91" s="327"/>
      <c r="H91" s="327"/>
      <c r="I91" s="327"/>
      <c r="J91" s="327"/>
      <c r="K91" s="327"/>
      <c r="L91" s="327"/>
      <c r="M91" s="327"/>
      <c r="N91" s="327"/>
      <c r="O91" s="327"/>
      <c r="P91" s="327"/>
      <c r="Q91" s="327"/>
      <c r="R91" s="328"/>
      <c r="S91" s="328"/>
      <c r="T91" s="328"/>
      <c r="AD91" s="139"/>
    </row>
    <row r="92" spans="1:32">
      <c r="D92" s="222"/>
      <c r="E92" s="162">
        <v>41030</v>
      </c>
      <c r="F92" s="327"/>
      <c r="G92" s="327"/>
      <c r="H92" s="327"/>
      <c r="I92" s="327"/>
      <c r="J92" s="327"/>
      <c r="K92" s="327"/>
      <c r="L92" s="327"/>
      <c r="M92" s="327"/>
      <c r="N92" s="327"/>
      <c r="O92" s="327"/>
      <c r="P92" s="327"/>
      <c r="Q92" s="327"/>
      <c r="R92" s="328"/>
      <c r="S92" s="328"/>
      <c r="T92" s="328"/>
      <c r="AD92" s="139"/>
    </row>
    <row r="93" spans="1:32">
      <c r="D93" s="222"/>
      <c r="E93" s="162">
        <v>41061</v>
      </c>
      <c r="F93" s="327"/>
      <c r="G93" s="327"/>
      <c r="H93" s="327"/>
      <c r="I93" s="327"/>
      <c r="J93" s="327"/>
      <c r="K93" s="327"/>
      <c r="L93" s="327"/>
      <c r="M93" s="327"/>
      <c r="N93" s="327"/>
      <c r="O93" s="327"/>
      <c r="P93" s="327"/>
      <c r="Q93" s="327"/>
      <c r="R93" s="328"/>
      <c r="S93" s="328"/>
      <c r="T93" s="328"/>
      <c r="AD93" s="139"/>
    </row>
    <row r="94" spans="1:32">
      <c r="D94" s="222"/>
      <c r="E94" s="162">
        <v>41091</v>
      </c>
      <c r="F94" s="327"/>
      <c r="G94" s="327"/>
      <c r="H94" s="327"/>
      <c r="I94" s="327"/>
      <c r="J94" s="327"/>
      <c r="K94" s="327"/>
      <c r="L94" s="327"/>
      <c r="M94" s="327"/>
      <c r="N94" s="327"/>
      <c r="O94" s="327"/>
      <c r="P94" s="327"/>
      <c r="Q94" s="327"/>
      <c r="R94" s="328"/>
      <c r="S94" s="328"/>
      <c r="T94" s="328"/>
      <c r="AD94" s="139"/>
    </row>
    <row r="95" spans="1:32">
      <c r="D95" s="222"/>
      <c r="E95" s="162">
        <v>41122</v>
      </c>
      <c r="F95" s="327"/>
      <c r="G95" s="327"/>
      <c r="H95" s="327"/>
      <c r="I95" s="327"/>
      <c r="J95" s="327"/>
      <c r="K95" s="327"/>
      <c r="L95" s="327"/>
      <c r="M95" s="327"/>
      <c r="N95" s="327"/>
      <c r="O95" s="327"/>
      <c r="P95" s="327"/>
      <c r="Q95" s="327"/>
      <c r="R95" s="328"/>
      <c r="S95" s="328"/>
      <c r="T95" s="328"/>
      <c r="AD95" s="139"/>
    </row>
    <row r="96" spans="1:32">
      <c r="D96" s="234"/>
      <c r="E96" s="162">
        <v>41153</v>
      </c>
      <c r="F96" s="327"/>
      <c r="G96" s="327"/>
      <c r="H96" s="327"/>
      <c r="I96" s="327"/>
      <c r="J96" s="327"/>
      <c r="K96" s="327"/>
      <c r="L96" s="327"/>
      <c r="M96" s="327"/>
      <c r="N96" s="327"/>
      <c r="O96" s="327"/>
      <c r="P96" s="327"/>
      <c r="Q96" s="327"/>
      <c r="R96" s="328"/>
      <c r="S96" s="328"/>
      <c r="T96" s="328"/>
      <c r="AD96" s="139"/>
    </row>
    <row r="97" spans="4:30">
      <c r="D97" s="234"/>
      <c r="E97" s="162">
        <v>41183</v>
      </c>
      <c r="F97" s="327"/>
      <c r="G97" s="327"/>
      <c r="H97" s="327"/>
      <c r="I97" s="327"/>
      <c r="J97" s="327"/>
      <c r="K97" s="327"/>
      <c r="L97" s="327"/>
      <c r="M97" s="327"/>
      <c r="N97" s="327"/>
      <c r="O97" s="327"/>
      <c r="P97" s="327"/>
      <c r="Q97" s="327"/>
      <c r="R97" s="328"/>
      <c r="S97" s="328"/>
      <c r="T97" s="328"/>
      <c r="AD97" s="139"/>
    </row>
    <row r="98" spans="4:30">
      <c r="D98" s="234"/>
      <c r="E98" s="162">
        <v>41214</v>
      </c>
      <c r="F98" s="327"/>
      <c r="G98" s="327"/>
      <c r="H98" s="327"/>
      <c r="I98" s="327"/>
      <c r="J98" s="327"/>
      <c r="K98" s="327"/>
      <c r="L98" s="327"/>
      <c r="M98" s="327"/>
      <c r="N98" s="327"/>
      <c r="O98" s="327"/>
      <c r="P98" s="327"/>
      <c r="Q98" s="327"/>
      <c r="R98" s="328"/>
      <c r="S98" s="328"/>
      <c r="T98" s="328"/>
      <c r="AD98" s="139"/>
    </row>
    <row r="99" spans="4:30">
      <c r="D99" s="234"/>
      <c r="E99" s="162">
        <v>41244</v>
      </c>
      <c r="F99" s="327" t="s">
        <v>142</v>
      </c>
      <c r="G99" s="327"/>
      <c r="H99" s="327"/>
      <c r="I99" s="327"/>
      <c r="J99" s="327"/>
      <c r="K99" s="327"/>
      <c r="L99" s="327"/>
      <c r="M99" s="327"/>
      <c r="N99" s="327"/>
      <c r="O99" s="327"/>
      <c r="P99" s="327"/>
      <c r="Q99" s="327"/>
      <c r="R99" s="328" t="s">
        <v>186</v>
      </c>
      <c r="S99" s="328"/>
      <c r="T99" s="328"/>
      <c r="AD99" s="139"/>
    </row>
    <row r="100" spans="4:30">
      <c r="E100" s="162">
        <v>41275</v>
      </c>
      <c r="F100" s="327"/>
      <c r="G100" s="327"/>
      <c r="H100" s="327"/>
      <c r="I100" s="327"/>
      <c r="J100" s="327"/>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c r="S101" s="328"/>
      <c r="T101" s="328"/>
      <c r="AD101" s="139"/>
    </row>
    <row r="102" spans="4:30">
      <c r="E102" s="162">
        <v>41334</v>
      </c>
      <c r="F102" s="327"/>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t="s">
        <v>237</v>
      </c>
      <c r="S104" s="328"/>
      <c r="T104" s="328"/>
      <c r="AD104" s="139"/>
    </row>
    <row r="105" spans="4:30">
      <c r="E105" s="162">
        <v>41426</v>
      </c>
      <c r="F105" s="327"/>
      <c r="G105" s="327"/>
      <c r="H105" s="327"/>
      <c r="I105" s="327"/>
      <c r="J105" s="327"/>
      <c r="K105" s="327"/>
      <c r="L105" s="327"/>
      <c r="M105" s="327"/>
      <c r="N105" s="327"/>
      <c r="O105" s="327"/>
      <c r="P105" s="327"/>
      <c r="Q105" s="327"/>
      <c r="R105" s="328"/>
      <c r="S105" s="328"/>
      <c r="T105" s="328"/>
      <c r="AD105" s="139"/>
    </row>
    <row r="106" spans="4:30">
      <c r="E106" s="162">
        <v>41456</v>
      </c>
      <c r="F106" s="327"/>
      <c r="G106" s="327"/>
      <c r="H106" s="327"/>
      <c r="I106" s="327"/>
      <c r="J106" s="327"/>
      <c r="K106" s="327"/>
      <c r="L106" s="327"/>
      <c r="M106" s="327"/>
      <c r="N106" s="327"/>
      <c r="O106" s="327"/>
      <c r="P106" s="327"/>
      <c r="Q106" s="327"/>
      <c r="R106" s="328"/>
      <c r="S106" s="328"/>
      <c r="T106" s="328"/>
      <c r="AD106" s="139"/>
    </row>
    <row r="107" spans="4:30">
      <c r="E107" s="162">
        <v>41487</v>
      </c>
      <c r="F107" s="327"/>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sheetData>
  <sheetProtection password="F219" sheet="1" objects="1" scenarios="1"/>
  <customSheetViews>
    <customSheetView guid="{00D23E42-543D-436C-AA84-0A62465319D8}" scale="80" topLeftCell="A55">
      <pane xSplit="1" topLeftCell="AB1" activePane="topRight" state="frozen"/>
      <selection pane="topRight" activeCell="AB22" sqref="AB22"/>
      <rowBreaks count="1" manualBreakCount="1">
        <brk id="64" max="1" man="1"/>
      </rowBreaks>
      <pageMargins left="0.5" right="0.5" top="0.25" bottom="0.25" header="0.5" footer="0.5"/>
      <pageSetup scale="99" orientation="portrait" r:id="rId1"/>
      <headerFooter alignWithMargins="0"/>
    </customSheetView>
    <customSheetView guid="{BE3D6E2B-609E-47D5-9384-D7369416F08A}" scale="80">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80" topLeftCell="A7">
      <pane xSplit="1" topLeftCell="V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80">
      <pane xSplit="1" topLeftCell="B1" activePane="topRight" state="frozen"/>
      <selection pane="topRight" activeCell="E31" sqref="E31"/>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40">
      <pane xSplit="1" topLeftCell="Z1" activePane="topRight" state="frozen"/>
      <selection pane="topRight" activeCell="X73" sqref="X73"/>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pane xSplit="1" topLeftCell="R1" activePane="topRight" state="frozen"/>
      <selection pane="topRight" activeCell="X72" sqref="X72"/>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6">
      <pane xSplit="1" topLeftCell="D1" activePane="topRight" state="frozen"/>
      <selection pane="topRight" activeCell="X32" sqref="F32: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4">
      <pane xSplit="1" topLeftCell="O1" activePane="topRight" state="frozen"/>
      <selection pane="topRight" activeCell="O6" sqref="O6"/>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4">
      <pane xSplit="1" topLeftCell="R1" activePane="topRight" state="frozen"/>
      <selection pane="topRight" activeCell="V72" sqref="V72"/>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4">
      <pane xSplit="1" topLeftCell="N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4">
      <pane xSplit="1" topLeftCell="K1" activePane="topRight" state="frozen"/>
      <selection pane="topRight" activeCell="K6" sqref="K6"/>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topLeftCell="A4">
      <pane xSplit="1" topLeftCell="K1" activePane="topRight" state="frozen"/>
      <selection pane="topRight" activeCell="K6" sqref="K6"/>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topLeftCell="A34">
      <pane xSplit="1" topLeftCell="K1" activePane="topRight" state="frozen"/>
      <selection pane="topRight" activeCell="T76" sqref="T76"/>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pane xSplit="1" topLeftCell="Q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K1" activePane="topRight" state="frozen"/>
      <selection pane="topRight" activeCell="S38" sqref="S38"/>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Q12" sqref="Q12"/>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43">
      <pane xSplit="1" topLeftCell="O1" activePane="topRight" state="frozen"/>
      <selection pane="topRight" activeCell="S72" sqref="S72"/>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showPageBreaks="1" printArea="1" topLeftCell="A4">
      <pane xSplit="1" topLeftCell="B1" activePane="topRight" state="frozen"/>
      <selection pane="topRight" activeCell="K6" sqref="K6"/>
      <rowBreaks count="1" manualBreakCount="1">
        <brk id="64" max="1" man="1"/>
      </rowBreaks>
      <pageMargins left="0.5" right="0.5" top="0.25" bottom="0.25" header="0.5" footer="0.5"/>
      <pageSetup scale="99" orientation="landscape" r:id="rId20"/>
      <headerFooter alignWithMargins="0"/>
    </customSheetView>
    <customSheetView guid="{B01B5E33-245B-40EB-A009-7C8850FFCABF}" scale="70" topLeftCell="A7">
      <pane xSplit="1" topLeftCell="N1" activePane="topRight" state="frozen"/>
      <selection pane="topRight" activeCell="U33" sqref="U33"/>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pane xSplit="1" topLeftCell="P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80">
      <pane xSplit="1" topLeftCell="B1" activePane="topRight" state="frozen"/>
      <selection pane="topRight" activeCell="E31" sqref="E31"/>
      <rowBreaks count="1" manualBreakCount="1">
        <brk id="64" max="1" man="1"/>
      </rowBreaks>
      <pageMargins left="0.5" right="0.5" top="0.25" bottom="0.25" header="0.5" footer="0.5"/>
      <pageSetup scale="99" orientation="portrait" r:id="rId23"/>
      <headerFooter alignWithMargins="0"/>
    </customSheetView>
    <customSheetView guid="{CF610BCD-704F-411F-A65E-EFA33D00B85C}" scale="80" topLeftCell="A7">
      <pane xSplit="1" topLeftCell="V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80" topLeftCell="A7">
      <pane xSplit="1" topLeftCell="V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80" topLeftCell="A58">
      <pane xSplit="1" topLeftCell="W1" activePane="topRight" state="frozen"/>
      <selection pane="topRight" activeCell="AB72" sqref="AB72"/>
      <rowBreaks count="1" manualBreakCount="1">
        <brk id="64" max="1" man="1"/>
      </rowBreaks>
      <pageMargins left="0.5" right="0.5" top="0.25" bottom="0.25" header="0.5" footer="0.5"/>
      <pageSetup scale="99" orientation="portrait" r:id="rId26"/>
      <headerFooter alignWithMargins="0"/>
    </customSheetView>
    <customSheetView guid="{31AF93E1-8CA4-4E17-B4A7-D8D38F96FDDB}" scale="80">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80">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80">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101">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J88:M88"/>
    <mergeCell ref="N88:Q88"/>
    <mergeCell ref="R88:T88"/>
    <mergeCell ref="F89:I89"/>
    <mergeCell ref="J89:M89"/>
    <mergeCell ref="N89:Q89"/>
    <mergeCell ref="R89:T89"/>
    <mergeCell ref="D1:F1"/>
    <mergeCell ref="D85:G85"/>
    <mergeCell ref="F87:I87"/>
    <mergeCell ref="J87:M87"/>
    <mergeCell ref="N87:Q87"/>
    <mergeCell ref="AD87:AF87"/>
    <mergeCell ref="F90:I90"/>
    <mergeCell ref="J90:M90"/>
    <mergeCell ref="N90:Q90"/>
    <mergeCell ref="R90:T90"/>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22.xml><?xml version="1.0" encoding="utf-8"?>
<worksheet xmlns="http://schemas.openxmlformats.org/spreadsheetml/2006/main" xmlns:r="http://schemas.openxmlformats.org/officeDocument/2006/relationships">
  <dimension ref="A1:AE111"/>
  <sheetViews>
    <sheetView zoomScale="80" zoomScaleNormal="80" workbookViewId="0">
      <pane xSplit="1" topLeftCell="B1" activePane="topRight" state="frozen"/>
      <selection activeCell="D27" sqref="D27"/>
      <selection pane="topRight" activeCell="B1" sqref="B1"/>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6" width="18.42578125" style="141" bestFit="1" customWidth="1"/>
    <col min="7" max="29" width="18.42578125" style="139" bestFit="1" customWidth="1"/>
    <col min="30" max="30" width="15.42578125" style="139" customWidth="1"/>
    <col min="31" max="31" width="6.42578125" style="139"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ht="29.25">
      <c r="A2" s="136" t="s">
        <v>4</v>
      </c>
      <c r="B2" s="271" t="s">
        <v>124</v>
      </c>
      <c r="C2" s="138"/>
      <c r="E2" s="142"/>
      <c r="F2" s="143">
        <v>2012</v>
      </c>
      <c r="G2" s="143">
        <v>2013</v>
      </c>
      <c r="H2" s="143">
        <v>2014</v>
      </c>
      <c r="I2" s="143">
        <v>2015</v>
      </c>
    </row>
    <row r="3" spans="1:31">
      <c r="A3" s="136" t="s">
        <v>5</v>
      </c>
      <c r="B3" s="144" t="s">
        <v>99</v>
      </c>
      <c r="C3" s="145"/>
      <c r="E3" s="146" t="s">
        <v>61</v>
      </c>
      <c r="F3" s="147">
        <v>1470000</v>
      </c>
      <c r="G3" s="277">
        <v>735000</v>
      </c>
      <c r="H3" s="277">
        <v>735000</v>
      </c>
      <c r="I3" s="147" t="s">
        <v>80</v>
      </c>
    </row>
    <row r="4" spans="1:31">
      <c r="A4" s="136" t="s">
        <v>7</v>
      </c>
      <c r="B4" s="148">
        <v>41260</v>
      </c>
      <c r="C4" s="149"/>
      <c r="E4" s="146" t="s">
        <v>62</v>
      </c>
      <c r="F4" s="150">
        <v>18948484</v>
      </c>
      <c r="G4" s="243">
        <v>9474242</v>
      </c>
      <c r="H4" s="243">
        <v>9474242</v>
      </c>
      <c r="I4" s="150"/>
      <c r="K4" s="151"/>
      <c r="L4" s="151"/>
      <c r="M4" s="151"/>
      <c r="N4" s="151"/>
      <c r="O4" s="151"/>
      <c r="P4" s="151"/>
      <c r="Q4" s="151"/>
      <c r="R4" s="151"/>
      <c r="S4" s="151"/>
      <c r="T4" s="151"/>
      <c r="U4" s="151"/>
      <c r="V4" s="151"/>
      <c r="W4" s="151"/>
      <c r="X4" s="151"/>
      <c r="Y4" s="151"/>
      <c r="Z4" s="151"/>
      <c r="AA4" s="151"/>
      <c r="AB4" s="151"/>
      <c r="AC4" s="151"/>
      <c r="AD4" s="151"/>
      <c r="AE4" s="244"/>
    </row>
    <row r="5" spans="1:31">
      <c r="A5" s="136" t="s">
        <v>8</v>
      </c>
      <c r="B5" s="154">
        <v>41320</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40912</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81</v>
      </c>
      <c r="B10" s="168"/>
      <c r="E10" s="169" t="s">
        <v>25</v>
      </c>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41">
        <v>3</v>
      </c>
    </row>
    <row r="11" spans="1:31">
      <c r="A11" s="173" t="s">
        <v>10</v>
      </c>
      <c r="B11" s="174">
        <f>HLOOKUP($B$7,$F$8:$AC$75,AE11,FALSE)</f>
        <v>5184</v>
      </c>
      <c r="E11" s="175" t="s">
        <v>24</v>
      </c>
      <c r="F11" s="291">
        <v>0</v>
      </c>
      <c r="G11" s="291">
        <v>0</v>
      </c>
      <c r="H11" s="291">
        <v>53887</v>
      </c>
      <c r="I11" s="291">
        <v>551.70000000000437</v>
      </c>
      <c r="J11" s="291">
        <v>1746</v>
      </c>
      <c r="K11" s="291">
        <v>0</v>
      </c>
      <c r="L11" s="291">
        <v>20791.799999999996</v>
      </c>
      <c r="M11" s="291">
        <v>1478.6999999999971</v>
      </c>
      <c r="N11" s="291">
        <v>0</v>
      </c>
      <c r="O11" s="291">
        <v>3942</v>
      </c>
      <c r="P11" s="291">
        <v>6096.6000000000058</v>
      </c>
      <c r="Q11" s="291">
        <v>2411.0999999999913</v>
      </c>
      <c r="R11" s="292">
        <v>35.100000000005821</v>
      </c>
      <c r="S11" s="292">
        <v>28935</v>
      </c>
      <c r="T11" s="292">
        <v>0</v>
      </c>
      <c r="U11" s="235">
        <v>2180.6999999999998</v>
      </c>
      <c r="V11" s="235">
        <v>623.70000000000005</v>
      </c>
      <c r="W11" s="235">
        <v>22076.100000000006</v>
      </c>
      <c r="X11" s="235">
        <v>0</v>
      </c>
      <c r="Y11" s="235">
        <v>3658.5</v>
      </c>
      <c r="Z11" s="235">
        <v>2298.6000000000058</v>
      </c>
      <c r="AA11" s="235">
        <v>0</v>
      </c>
      <c r="AB11" s="235">
        <v>5184</v>
      </c>
      <c r="AC11" s="235"/>
      <c r="AD11" s="177">
        <f>SUM(F11:AC11)</f>
        <v>155896.6</v>
      </c>
      <c r="AE11" s="141">
        <v>4</v>
      </c>
    </row>
    <row r="12" spans="1:31">
      <c r="A12" s="173" t="s">
        <v>11</v>
      </c>
      <c r="B12" s="174">
        <f>HLOOKUP($B$7,$F$8:$AC$75,AE12,FALSE)</f>
        <v>0</v>
      </c>
      <c r="E12" s="175" t="s">
        <v>24</v>
      </c>
      <c r="F12" s="176">
        <v>0</v>
      </c>
      <c r="G12" s="176">
        <v>0</v>
      </c>
      <c r="H12" s="176">
        <v>0</v>
      </c>
      <c r="I12" s="176">
        <v>0</v>
      </c>
      <c r="J12" s="176">
        <v>0</v>
      </c>
      <c r="K12" s="176">
        <v>0</v>
      </c>
      <c r="L12" s="176">
        <v>0</v>
      </c>
      <c r="M12" s="176">
        <v>0</v>
      </c>
      <c r="N12" s="176">
        <v>0</v>
      </c>
      <c r="O12" s="176">
        <v>0</v>
      </c>
      <c r="P12" s="176">
        <v>0</v>
      </c>
      <c r="Q12" s="176">
        <v>0</v>
      </c>
      <c r="R12" s="235"/>
      <c r="S12" s="235"/>
      <c r="T12" s="235"/>
      <c r="U12" s="235"/>
      <c r="V12" s="235"/>
      <c r="W12" s="235"/>
      <c r="X12" s="235"/>
      <c r="Y12" s="235"/>
      <c r="Z12" s="235"/>
      <c r="AA12" s="235"/>
      <c r="AB12" s="235"/>
      <c r="AC12" s="235"/>
      <c r="AD12" s="177">
        <f>SUM(F12:AC12)</f>
        <v>0</v>
      </c>
      <c r="AE12" s="141">
        <v>5</v>
      </c>
    </row>
    <row r="13" spans="1:31">
      <c r="A13" s="173" t="s">
        <v>86</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c r="S13" s="241"/>
      <c r="T13" s="241"/>
      <c r="U13" s="241"/>
      <c r="V13" s="241"/>
      <c r="W13" s="241"/>
      <c r="X13" s="241"/>
      <c r="Y13" s="241"/>
      <c r="Z13" s="241"/>
      <c r="AA13" s="241"/>
      <c r="AB13" s="241"/>
      <c r="AC13" s="241"/>
      <c r="AD13" s="247">
        <f>SUM(F13:AC13)</f>
        <v>0</v>
      </c>
      <c r="AE13" s="141">
        <v>6</v>
      </c>
    </row>
    <row r="14" spans="1:31">
      <c r="A14" s="167" t="s">
        <v>63</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68</v>
      </c>
      <c r="B15" s="181">
        <f>HLOOKUP($B$7,$F$8:$AC$75,AE15,FALSE)</f>
        <v>735000</v>
      </c>
      <c r="E15" s="142"/>
      <c r="F15" s="177">
        <f>$F$3</f>
        <v>1470000</v>
      </c>
      <c r="G15" s="177">
        <f t="shared" ref="G15:Q15" si="0">$F$3</f>
        <v>1470000</v>
      </c>
      <c r="H15" s="177">
        <f t="shared" si="0"/>
        <v>1470000</v>
      </c>
      <c r="I15" s="177">
        <f t="shared" si="0"/>
        <v>1470000</v>
      </c>
      <c r="J15" s="177">
        <f t="shared" si="0"/>
        <v>1470000</v>
      </c>
      <c r="K15" s="177">
        <f t="shared" si="0"/>
        <v>1470000</v>
      </c>
      <c r="L15" s="177">
        <f t="shared" si="0"/>
        <v>1470000</v>
      </c>
      <c r="M15" s="177">
        <f t="shared" si="0"/>
        <v>1470000</v>
      </c>
      <c r="N15" s="177">
        <f t="shared" si="0"/>
        <v>1470000</v>
      </c>
      <c r="O15" s="177">
        <f t="shared" si="0"/>
        <v>1470000</v>
      </c>
      <c r="P15" s="177">
        <f t="shared" si="0"/>
        <v>1470000</v>
      </c>
      <c r="Q15" s="177">
        <f t="shared" si="0"/>
        <v>1470000</v>
      </c>
      <c r="R15" s="177">
        <f>$G$3</f>
        <v>735000</v>
      </c>
      <c r="S15" s="177">
        <f t="shared" ref="S15:AC15" si="1">$G$3</f>
        <v>735000</v>
      </c>
      <c r="T15" s="177">
        <f t="shared" si="1"/>
        <v>735000</v>
      </c>
      <c r="U15" s="177">
        <f t="shared" si="1"/>
        <v>735000</v>
      </c>
      <c r="V15" s="177">
        <f t="shared" si="1"/>
        <v>735000</v>
      </c>
      <c r="W15" s="177">
        <f t="shared" si="1"/>
        <v>735000</v>
      </c>
      <c r="X15" s="177">
        <f t="shared" si="1"/>
        <v>735000</v>
      </c>
      <c r="Y15" s="177">
        <f t="shared" si="1"/>
        <v>735000</v>
      </c>
      <c r="Z15" s="177">
        <f t="shared" si="1"/>
        <v>735000</v>
      </c>
      <c r="AA15" s="177">
        <f t="shared" si="1"/>
        <v>735000</v>
      </c>
      <c r="AB15" s="177">
        <f t="shared" si="1"/>
        <v>735000</v>
      </c>
      <c r="AC15" s="177">
        <f t="shared" si="1"/>
        <v>735000</v>
      </c>
      <c r="AD15" s="172"/>
      <c r="AE15" s="141">
        <v>8</v>
      </c>
    </row>
    <row r="16" spans="1:31">
      <c r="A16" s="136" t="s">
        <v>69</v>
      </c>
      <c r="B16" s="181">
        <f>HLOOKUP($B$7,$F$8:$AC$75,AE16,FALSE)</f>
        <v>673750</v>
      </c>
      <c r="E16" s="142"/>
      <c r="F16" s="177">
        <f>F15*(F9/12)</f>
        <v>122500</v>
      </c>
      <c r="G16" s="177">
        <f t="shared" ref="G16:AC16" si="2">G15*(G9/12)</f>
        <v>245000</v>
      </c>
      <c r="H16" s="177">
        <f t="shared" si="2"/>
        <v>367500</v>
      </c>
      <c r="I16" s="177">
        <f t="shared" si="2"/>
        <v>490000</v>
      </c>
      <c r="J16" s="177">
        <f t="shared" si="2"/>
        <v>612500</v>
      </c>
      <c r="K16" s="177">
        <f t="shared" si="2"/>
        <v>735000</v>
      </c>
      <c r="L16" s="177">
        <f t="shared" si="2"/>
        <v>857500</v>
      </c>
      <c r="M16" s="177">
        <f t="shared" si="2"/>
        <v>980000</v>
      </c>
      <c r="N16" s="177">
        <f t="shared" si="2"/>
        <v>1102500</v>
      </c>
      <c r="O16" s="177">
        <f>O15*(O9/12)</f>
        <v>1225000</v>
      </c>
      <c r="P16" s="177">
        <f t="shared" si="2"/>
        <v>1347500</v>
      </c>
      <c r="Q16" s="177">
        <f t="shared" si="2"/>
        <v>1470000</v>
      </c>
      <c r="R16" s="177">
        <f t="shared" si="2"/>
        <v>61250</v>
      </c>
      <c r="S16" s="177">
        <f t="shared" si="2"/>
        <v>122500</v>
      </c>
      <c r="T16" s="177">
        <f t="shared" si="2"/>
        <v>183750</v>
      </c>
      <c r="U16" s="177">
        <f t="shared" si="2"/>
        <v>245000</v>
      </c>
      <c r="V16" s="177">
        <f t="shared" si="2"/>
        <v>306250</v>
      </c>
      <c r="W16" s="177">
        <f t="shared" si="2"/>
        <v>367500</v>
      </c>
      <c r="X16" s="177">
        <f t="shared" si="2"/>
        <v>428750</v>
      </c>
      <c r="Y16" s="177">
        <f t="shared" si="2"/>
        <v>490000</v>
      </c>
      <c r="Z16" s="177">
        <f t="shared" si="2"/>
        <v>551250</v>
      </c>
      <c r="AA16" s="177">
        <f t="shared" si="2"/>
        <v>612500</v>
      </c>
      <c r="AB16" s="177">
        <f t="shared" si="2"/>
        <v>673750</v>
      </c>
      <c r="AC16" s="177">
        <f t="shared" si="2"/>
        <v>735000</v>
      </c>
      <c r="AD16" s="172"/>
      <c r="AE16" s="141">
        <v>9</v>
      </c>
    </row>
    <row r="17" spans="1:31">
      <c r="A17" s="182" t="s">
        <v>67</v>
      </c>
      <c r="B17" s="174">
        <f>HLOOKUP($B$7,$F$8:$AC$75,AE17,FALSE)</f>
        <v>64991.700000000019</v>
      </c>
      <c r="E17" s="142"/>
      <c r="F17" s="183">
        <f>F11</f>
        <v>0</v>
      </c>
      <c r="G17" s="183">
        <f>F17+G11</f>
        <v>0</v>
      </c>
      <c r="H17" s="183">
        <f t="shared" ref="H17:P17" si="3">G17+H11</f>
        <v>53887</v>
      </c>
      <c r="I17" s="183">
        <f t="shared" si="3"/>
        <v>54438.700000000004</v>
      </c>
      <c r="J17" s="183">
        <f t="shared" si="3"/>
        <v>56184.700000000004</v>
      </c>
      <c r="K17" s="183">
        <f t="shared" si="3"/>
        <v>56184.700000000004</v>
      </c>
      <c r="L17" s="183">
        <f t="shared" si="3"/>
        <v>76976.5</v>
      </c>
      <c r="M17" s="183">
        <f t="shared" si="3"/>
        <v>78455.199999999997</v>
      </c>
      <c r="N17" s="183">
        <f t="shared" si="3"/>
        <v>78455.199999999997</v>
      </c>
      <c r="O17" s="183">
        <f t="shared" si="3"/>
        <v>82397.2</v>
      </c>
      <c r="P17" s="183">
        <f t="shared" si="3"/>
        <v>88493.8</v>
      </c>
      <c r="Q17" s="183">
        <f>P17+Q11</f>
        <v>90904.9</v>
      </c>
      <c r="R17" s="183">
        <f>R11</f>
        <v>35.100000000005821</v>
      </c>
      <c r="S17" s="183">
        <f t="shared" ref="S17:AC17" si="4">R17+S11</f>
        <v>28970.100000000006</v>
      </c>
      <c r="T17" s="183">
        <f t="shared" si="4"/>
        <v>28970.100000000006</v>
      </c>
      <c r="U17" s="183">
        <f t="shared" si="4"/>
        <v>31150.800000000007</v>
      </c>
      <c r="V17" s="183">
        <f t="shared" si="4"/>
        <v>31774.500000000007</v>
      </c>
      <c r="W17" s="183">
        <f t="shared" si="4"/>
        <v>53850.600000000013</v>
      </c>
      <c r="X17" s="183">
        <f t="shared" si="4"/>
        <v>53850.600000000013</v>
      </c>
      <c r="Y17" s="183">
        <f t="shared" si="4"/>
        <v>57509.100000000013</v>
      </c>
      <c r="Z17" s="183">
        <f t="shared" si="4"/>
        <v>59807.700000000019</v>
      </c>
      <c r="AA17" s="183">
        <f t="shared" si="4"/>
        <v>59807.700000000019</v>
      </c>
      <c r="AB17" s="183">
        <f t="shared" si="4"/>
        <v>64991.700000000019</v>
      </c>
      <c r="AC17" s="183">
        <f t="shared" si="4"/>
        <v>64991.700000000019</v>
      </c>
      <c r="AD17" s="248"/>
      <c r="AE17" s="141">
        <v>10</v>
      </c>
    </row>
    <row r="18" spans="1:31">
      <c r="A18" s="182" t="s">
        <v>9</v>
      </c>
      <c r="B18" s="174">
        <f>HLOOKUP($B$7,$F$8:$AC$75,AE18,FALSE)</f>
        <v>1910910.6</v>
      </c>
      <c r="E18" s="175" t="s">
        <v>111</v>
      </c>
      <c r="F18" s="176">
        <v>343980</v>
      </c>
      <c r="G18" s="176">
        <v>291474.90000000002</v>
      </c>
      <c r="H18" s="176">
        <v>258585.30000000002</v>
      </c>
      <c r="I18" s="176">
        <v>323733.60000000003</v>
      </c>
      <c r="J18" s="176">
        <v>493497.9</v>
      </c>
      <c r="K18" s="176">
        <v>443718</v>
      </c>
      <c r="L18" s="176">
        <v>469915.2</v>
      </c>
      <c r="M18" s="176">
        <v>416675.7</v>
      </c>
      <c r="N18" s="176">
        <v>560979</v>
      </c>
      <c r="O18" s="176">
        <v>709109.1</v>
      </c>
      <c r="P18" s="176">
        <v>1009058.4</v>
      </c>
      <c r="Q18" s="176">
        <v>982818.9</v>
      </c>
      <c r="R18" s="235">
        <v>1027665</v>
      </c>
      <c r="S18" s="235">
        <v>1021175.1</v>
      </c>
      <c r="T18" s="235">
        <v>1209253.5</v>
      </c>
      <c r="U18" s="235">
        <v>1425048.3</v>
      </c>
      <c r="V18" s="235">
        <v>1484044.2</v>
      </c>
      <c r="W18" s="235">
        <v>1563284.7</v>
      </c>
      <c r="X18" s="235">
        <v>1755180.9000000001</v>
      </c>
      <c r="Y18" s="235">
        <v>1784286.9000000001</v>
      </c>
      <c r="Z18" s="235">
        <v>1809223.2</v>
      </c>
      <c r="AA18" s="235">
        <v>1994231.7</v>
      </c>
      <c r="AB18" s="235">
        <v>1910910.6</v>
      </c>
      <c r="AC18" s="235"/>
      <c r="AD18" s="248"/>
      <c r="AE18" s="141">
        <v>11</v>
      </c>
    </row>
    <row r="19" spans="1:31">
      <c r="A19" s="185" t="s">
        <v>38</v>
      </c>
      <c r="B19" s="186">
        <f>HLOOKUP($B$7,$F$8:$AC$75,AE19,FALSE)</f>
        <v>1975902.3</v>
      </c>
      <c r="C19" s="187"/>
      <c r="D19" s="187"/>
      <c r="E19" s="187"/>
      <c r="F19" s="188">
        <f>F17+F18</f>
        <v>343980</v>
      </c>
      <c r="G19" s="188">
        <f t="shared" ref="G19:AC19" si="5">G17+G18</f>
        <v>291474.90000000002</v>
      </c>
      <c r="H19" s="188">
        <f t="shared" si="5"/>
        <v>312472.30000000005</v>
      </c>
      <c r="I19" s="188">
        <f t="shared" si="5"/>
        <v>378172.30000000005</v>
      </c>
      <c r="J19" s="188">
        <f t="shared" si="5"/>
        <v>549682.6</v>
      </c>
      <c r="K19" s="188">
        <f t="shared" si="5"/>
        <v>499902.7</v>
      </c>
      <c r="L19" s="188">
        <f t="shared" si="5"/>
        <v>546891.69999999995</v>
      </c>
      <c r="M19" s="188">
        <f t="shared" si="5"/>
        <v>495130.9</v>
      </c>
      <c r="N19" s="188">
        <f t="shared" si="5"/>
        <v>639434.19999999995</v>
      </c>
      <c r="O19" s="188">
        <f t="shared" si="5"/>
        <v>791506.29999999993</v>
      </c>
      <c r="P19" s="188">
        <f t="shared" si="5"/>
        <v>1097552.2</v>
      </c>
      <c r="Q19" s="188">
        <f t="shared" si="5"/>
        <v>1073723.8</v>
      </c>
      <c r="R19" s="188">
        <f t="shared" si="5"/>
        <v>1027700.1</v>
      </c>
      <c r="S19" s="188">
        <f t="shared" si="5"/>
        <v>1050145.2</v>
      </c>
      <c r="T19" s="188">
        <f t="shared" si="5"/>
        <v>1238223.6000000001</v>
      </c>
      <c r="U19" s="188">
        <f t="shared" si="5"/>
        <v>1456199.1</v>
      </c>
      <c r="V19" s="188">
        <f t="shared" si="5"/>
        <v>1515818.7</v>
      </c>
      <c r="W19" s="188">
        <f t="shared" si="5"/>
        <v>1617135.3</v>
      </c>
      <c r="X19" s="188">
        <f t="shared" si="5"/>
        <v>1809031.5000000002</v>
      </c>
      <c r="Y19" s="188">
        <f t="shared" si="5"/>
        <v>1841796.0000000002</v>
      </c>
      <c r="Z19" s="188">
        <f t="shared" si="5"/>
        <v>1869030.9</v>
      </c>
      <c r="AA19" s="188">
        <f t="shared" si="5"/>
        <v>2054039.4</v>
      </c>
      <c r="AB19" s="188">
        <f t="shared" si="5"/>
        <v>1975902.3</v>
      </c>
      <c r="AC19" s="188">
        <f t="shared" si="5"/>
        <v>64991.700000000019</v>
      </c>
      <c r="AD19" s="249"/>
      <c r="AE19" s="141">
        <v>12</v>
      </c>
    </row>
    <row r="20" spans="1:31">
      <c r="A20" s="182" t="s">
        <v>101</v>
      </c>
      <c r="B20" s="189">
        <f>IFERROR(HLOOKUP($B$7,$F$8:$AC$75,AE20,FALSE),"-  ")</f>
        <v>8.8424081632653084E-2</v>
      </c>
      <c r="F20" s="189">
        <f>IFERROR(F17/F15,"-  ")</f>
        <v>0</v>
      </c>
      <c r="G20" s="189">
        <f t="shared" ref="G20:AB20" si="6">IFERROR(G17/G15,"-  ")</f>
        <v>0</v>
      </c>
      <c r="H20" s="189">
        <f t="shared" si="6"/>
        <v>3.6657823129251699E-2</v>
      </c>
      <c r="I20" s="189">
        <f t="shared" si="6"/>
        <v>3.7033129251700686E-2</v>
      </c>
      <c r="J20" s="189">
        <f t="shared" si="6"/>
        <v>3.8220884353741498E-2</v>
      </c>
      <c r="K20" s="189">
        <f t="shared" si="6"/>
        <v>3.8220884353741498E-2</v>
      </c>
      <c r="L20" s="189">
        <f t="shared" si="6"/>
        <v>5.2364965986394556E-2</v>
      </c>
      <c r="M20" s="189">
        <f t="shared" si="6"/>
        <v>5.3370884353741495E-2</v>
      </c>
      <c r="N20" s="189">
        <f t="shared" si="6"/>
        <v>5.3370884353741495E-2</v>
      </c>
      <c r="O20" s="189">
        <f t="shared" si="6"/>
        <v>5.6052517006802721E-2</v>
      </c>
      <c r="P20" s="189">
        <f t="shared" si="6"/>
        <v>6.0199863945578233E-2</v>
      </c>
      <c r="Q20" s="189">
        <f t="shared" si="6"/>
        <v>6.1840068027210877E-2</v>
      </c>
      <c r="R20" s="189">
        <f t="shared" si="6"/>
        <v>4.7755102040824249E-5</v>
      </c>
      <c r="S20" s="189">
        <f t="shared" si="6"/>
        <v>3.9415102040816337E-2</v>
      </c>
      <c r="T20" s="189">
        <f t="shared" si="6"/>
        <v>3.9415102040816337E-2</v>
      </c>
      <c r="U20" s="189">
        <f t="shared" si="6"/>
        <v>4.2382040816326537E-2</v>
      </c>
      <c r="V20" s="189">
        <f t="shared" si="6"/>
        <v>4.3230612244897972E-2</v>
      </c>
      <c r="W20" s="189">
        <f t="shared" si="6"/>
        <v>7.3266122448979606E-2</v>
      </c>
      <c r="X20" s="189">
        <f t="shared" si="6"/>
        <v>7.3266122448979606E-2</v>
      </c>
      <c r="Y20" s="189">
        <f t="shared" si="6"/>
        <v>7.8243673469387778E-2</v>
      </c>
      <c r="Z20" s="189">
        <f t="shared" si="6"/>
        <v>8.1371020408163297E-2</v>
      </c>
      <c r="AA20" s="189">
        <f t="shared" si="6"/>
        <v>8.1371020408163297E-2</v>
      </c>
      <c r="AB20" s="189">
        <f t="shared" si="6"/>
        <v>8.8424081632653084E-2</v>
      </c>
      <c r="AC20" s="189">
        <f>IFERROR(AC17/AC15,"-  ")</f>
        <v>8.8424081632653084E-2</v>
      </c>
      <c r="AD20" s="250"/>
      <c r="AE20" s="141">
        <v>13</v>
      </c>
    </row>
    <row r="21" spans="1:31">
      <c r="A21" s="182" t="s">
        <v>102</v>
      </c>
      <c r="B21" s="189">
        <f>IFERROR(HLOOKUP($B$7,$F$8:$AC$75,AE21,FALSE),"-  ")</f>
        <v>2.6883024489795919</v>
      </c>
      <c r="F21" s="189">
        <f>IFERROR(F19/F15,"-  ")</f>
        <v>0.23400000000000001</v>
      </c>
      <c r="G21" s="189">
        <f t="shared" ref="G21:AC21" si="7">IFERROR(G19/G15,"-  ")</f>
        <v>0.1982822448979592</v>
      </c>
      <c r="H21" s="189">
        <f t="shared" si="7"/>
        <v>0.21256619047619052</v>
      </c>
      <c r="I21" s="189">
        <f t="shared" si="7"/>
        <v>0.25726006802721091</v>
      </c>
      <c r="J21" s="189">
        <f t="shared" si="7"/>
        <v>0.37393374149659864</v>
      </c>
      <c r="K21" s="189">
        <f t="shared" si="7"/>
        <v>0.34006986394557825</v>
      </c>
      <c r="L21" s="189">
        <f t="shared" si="7"/>
        <v>0.37203517006802717</v>
      </c>
      <c r="M21" s="189">
        <f t="shared" si="7"/>
        <v>0.33682374149659866</v>
      </c>
      <c r="N21" s="189">
        <f t="shared" si="7"/>
        <v>0.43498925170068026</v>
      </c>
      <c r="O21" s="189">
        <f t="shared" si="7"/>
        <v>0.53843965986394549</v>
      </c>
      <c r="P21" s="189">
        <f t="shared" si="7"/>
        <v>0.74663414965986397</v>
      </c>
      <c r="Q21" s="189">
        <f t="shared" si="7"/>
        <v>0.73042435374149661</v>
      </c>
      <c r="R21" s="189">
        <f t="shared" si="7"/>
        <v>1.3982314285714286</v>
      </c>
      <c r="S21" s="189">
        <f t="shared" si="7"/>
        <v>1.4287689795918366</v>
      </c>
      <c r="T21" s="189">
        <f t="shared" si="7"/>
        <v>1.6846579591836737</v>
      </c>
      <c r="U21" s="189">
        <f t="shared" si="7"/>
        <v>1.9812232653061226</v>
      </c>
      <c r="V21" s="189">
        <f t="shared" si="7"/>
        <v>2.0623383673469387</v>
      </c>
      <c r="W21" s="189">
        <f t="shared" si="7"/>
        <v>2.2001840816326532</v>
      </c>
      <c r="X21" s="189">
        <f t="shared" si="7"/>
        <v>2.4612673469387758</v>
      </c>
      <c r="Y21" s="189">
        <f t="shared" si="7"/>
        <v>2.5058448979591841</v>
      </c>
      <c r="Z21" s="189">
        <f t="shared" si="7"/>
        <v>2.5428991836734691</v>
      </c>
      <c r="AA21" s="189">
        <f t="shared" si="7"/>
        <v>2.7946114285714283</v>
      </c>
      <c r="AB21" s="189">
        <f t="shared" si="7"/>
        <v>2.6883024489795919</v>
      </c>
      <c r="AC21" s="189">
        <f t="shared" si="7"/>
        <v>8.8424081632653084E-2</v>
      </c>
      <c r="AD21" s="250"/>
      <c r="AE21" s="141">
        <v>14</v>
      </c>
    </row>
    <row r="22" spans="1:31">
      <c r="A22" s="182" t="s">
        <v>103</v>
      </c>
      <c r="B22" s="189">
        <f>IFERROR(HLOOKUP($B$7,$F$8:$AC$75,AE22,FALSE),"-  ")</f>
        <v>9.6462634508348827E-2</v>
      </c>
      <c r="F22" s="189">
        <f>IFERROR(F17/F16,"-  ")</f>
        <v>0</v>
      </c>
      <c r="G22" s="189">
        <f t="shared" ref="G22:AC22" si="8">IFERROR(G17/G16,"-  ")</f>
        <v>0</v>
      </c>
      <c r="H22" s="189">
        <f t="shared" si="8"/>
        <v>0.14663129251700679</v>
      </c>
      <c r="I22" s="189">
        <f t="shared" si="8"/>
        <v>0.11109938775510204</v>
      </c>
      <c r="J22" s="189">
        <f t="shared" si="8"/>
        <v>9.1730122448979601E-2</v>
      </c>
      <c r="K22" s="189">
        <f t="shared" si="8"/>
        <v>7.6441768707482996E-2</v>
      </c>
      <c r="L22" s="189">
        <f t="shared" si="8"/>
        <v>8.976851311953353E-2</v>
      </c>
      <c r="M22" s="189">
        <f t="shared" si="8"/>
        <v>8.0056326530612246E-2</v>
      </c>
      <c r="N22" s="189">
        <f t="shared" si="8"/>
        <v>7.1161179138321998E-2</v>
      </c>
      <c r="O22" s="189">
        <f t="shared" si="8"/>
        <v>6.726302040816326E-2</v>
      </c>
      <c r="P22" s="189">
        <f t="shared" si="8"/>
        <v>6.5672578849721705E-2</v>
      </c>
      <c r="Q22" s="189">
        <f t="shared" si="8"/>
        <v>6.1840068027210877E-2</v>
      </c>
      <c r="R22" s="189">
        <f t="shared" si="8"/>
        <v>5.730612244898909E-4</v>
      </c>
      <c r="S22" s="189">
        <f t="shared" si="8"/>
        <v>0.23649061224489801</v>
      </c>
      <c r="T22" s="189">
        <f t="shared" si="8"/>
        <v>0.15766040816326535</v>
      </c>
      <c r="U22" s="189">
        <f t="shared" si="8"/>
        <v>0.12714612244897963</v>
      </c>
      <c r="V22" s="189">
        <f t="shared" si="8"/>
        <v>0.10375346938775512</v>
      </c>
      <c r="W22" s="189">
        <f t="shared" si="8"/>
        <v>0.14653224489795921</v>
      </c>
      <c r="X22" s="189">
        <f t="shared" si="8"/>
        <v>0.12559906705539362</v>
      </c>
      <c r="Y22" s="189">
        <f t="shared" si="8"/>
        <v>0.11736551020408166</v>
      </c>
      <c r="Z22" s="189">
        <f t="shared" si="8"/>
        <v>0.10849469387755105</v>
      </c>
      <c r="AA22" s="189">
        <f t="shared" si="8"/>
        <v>9.7645224489795943E-2</v>
      </c>
      <c r="AB22" s="189">
        <f t="shared" si="8"/>
        <v>9.6462634508348827E-2</v>
      </c>
      <c r="AC22" s="189">
        <f t="shared" si="8"/>
        <v>8.8424081632653084E-2</v>
      </c>
      <c r="AD22" s="250"/>
      <c r="AE22" s="141">
        <v>15</v>
      </c>
    </row>
    <row r="23" spans="1:31">
      <c r="A23" s="167" t="s">
        <v>64</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70</v>
      </c>
      <c r="B24" s="174">
        <f>HLOOKUP($B$7,$F$8:$AC$75,AE24,FALSE)</f>
        <v>0</v>
      </c>
      <c r="F24" s="183">
        <f>F12</f>
        <v>0</v>
      </c>
      <c r="G24" s="183">
        <f t="shared" ref="G24:Q24" si="9">F24+G12</f>
        <v>0</v>
      </c>
      <c r="H24" s="183">
        <f t="shared" si="9"/>
        <v>0</v>
      </c>
      <c r="I24" s="183">
        <f t="shared" si="9"/>
        <v>0</v>
      </c>
      <c r="J24" s="183">
        <f t="shared" si="9"/>
        <v>0</v>
      </c>
      <c r="K24" s="183">
        <f t="shared" si="9"/>
        <v>0</v>
      </c>
      <c r="L24" s="183">
        <f t="shared" si="9"/>
        <v>0</v>
      </c>
      <c r="M24" s="183">
        <f t="shared" si="9"/>
        <v>0</v>
      </c>
      <c r="N24" s="183">
        <f t="shared" si="9"/>
        <v>0</v>
      </c>
      <c r="O24" s="183">
        <f t="shared" si="9"/>
        <v>0</v>
      </c>
      <c r="P24" s="183">
        <f t="shared" si="9"/>
        <v>0</v>
      </c>
      <c r="Q24" s="183">
        <f t="shared" si="9"/>
        <v>0</v>
      </c>
      <c r="R24" s="183">
        <f>R12</f>
        <v>0</v>
      </c>
      <c r="S24" s="183">
        <f t="shared" ref="S24:AC24" si="10">R24+S12</f>
        <v>0</v>
      </c>
      <c r="T24" s="183">
        <f t="shared" si="10"/>
        <v>0</v>
      </c>
      <c r="U24" s="183">
        <f t="shared" si="10"/>
        <v>0</v>
      </c>
      <c r="V24" s="183">
        <f t="shared" si="10"/>
        <v>0</v>
      </c>
      <c r="W24" s="183">
        <f t="shared" si="10"/>
        <v>0</v>
      </c>
      <c r="X24" s="183">
        <f t="shared" si="10"/>
        <v>0</v>
      </c>
      <c r="Y24" s="183">
        <f t="shared" si="10"/>
        <v>0</v>
      </c>
      <c r="Z24" s="183">
        <f t="shared" si="10"/>
        <v>0</v>
      </c>
      <c r="AA24" s="183">
        <f t="shared" si="10"/>
        <v>0</v>
      </c>
      <c r="AB24" s="183">
        <f t="shared" si="10"/>
        <v>0</v>
      </c>
      <c r="AC24" s="183">
        <f t="shared" si="10"/>
        <v>0</v>
      </c>
      <c r="AD24" s="245"/>
      <c r="AE24" s="141">
        <v>17</v>
      </c>
    </row>
    <row r="25" spans="1:31">
      <c r="A25" s="182" t="s">
        <v>12</v>
      </c>
      <c r="B25" s="174">
        <f>HLOOKUP($B$7,$F$8:$AC$75,AE25,FALSE)</f>
        <v>0</v>
      </c>
      <c r="E25" s="175" t="s">
        <v>111</v>
      </c>
      <c r="F25" s="176"/>
      <c r="G25" s="176"/>
      <c r="H25" s="176"/>
      <c r="I25" s="176"/>
      <c r="J25" s="176"/>
      <c r="K25" s="176"/>
      <c r="L25" s="176"/>
      <c r="M25" s="176"/>
      <c r="N25" s="176"/>
      <c r="O25" s="176"/>
      <c r="P25" s="176"/>
      <c r="Q25" s="176"/>
      <c r="R25" s="235"/>
      <c r="S25" s="235"/>
      <c r="T25" s="235"/>
      <c r="U25" s="235"/>
      <c r="V25" s="235"/>
      <c r="W25" s="235"/>
      <c r="X25" s="235"/>
      <c r="Y25" s="235"/>
      <c r="Z25" s="235"/>
      <c r="AA25" s="235"/>
      <c r="AB25" s="235"/>
      <c r="AC25" s="235"/>
      <c r="AD25" s="245"/>
      <c r="AE25" s="141">
        <v>18</v>
      </c>
    </row>
    <row r="26" spans="1:31">
      <c r="A26" s="194" t="s">
        <v>39</v>
      </c>
      <c r="B26" s="186">
        <f>HLOOKUP($B$7,$F$8:$AC$75,AE26,FALSE)</f>
        <v>0</v>
      </c>
      <c r="C26" s="187"/>
      <c r="D26" s="187"/>
      <c r="E26" s="187"/>
      <c r="F26" s="188">
        <f>F24+F25</f>
        <v>0</v>
      </c>
      <c r="G26" s="188">
        <f>G24+G25</f>
        <v>0</v>
      </c>
      <c r="H26" s="188">
        <f t="shared" ref="H26:AC26" si="11">H24+H25</f>
        <v>0</v>
      </c>
      <c r="I26" s="188">
        <f t="shared" si="11"/>
        <v>0</v>
      </c>
      <c r="J26" s="188">
        <f t="shared" si="11"/>
        <v>0</v>
      </c>
      <c r="K26" s="188">
        <f t="shared" si="11"/>
        <v>0</v>
      </c>
      <c r="L26" s="188">
        <f t="shared" si="11"/>
        <v>0</v>
      </c>
      <c r="M26" s="188">
        <f t="shared" si="11"/>
        <v>0</v>
      </c>
      <c r="N26" s="188">
        <f t="shared" si="11"/>
        <v>0</v>
      </c>
      <c r="O26" s="188">
        <f t="shared" si="11"/>
        <v>0</v>
      </c>
      <c r="P26" s="188">
        <f t="shared" si="11"/>
        <v>0</v>
      </c>
      <c r="Q26" s="188">
        <f t="shared" si="11"/>
        <v>0</v>
      </c>
      <c r="R26" s="188">
        <f t="shared" si="11"/>
        <v>0</v>
      </c>
      <c r="S26" s="188">
        <f t="shared" si="11"/>
        <v>0</v>
      </c>
      <c r="T26" s="188">
        <f t="shared" si="11"/>
        <v>0</v>
      </c>
      <c r="U26" s="188">
        <f t="shared" si="11"/>
        <v>0</v>
      </c>
      <c r="V26" s="188">
        <f t="shared" si="11"/>
        <v>0</v>
      </c>
      <c r="W26" s="188">
        <f t="shared" si="11"/>
        <v>0</v>
      </c>
      <c r="X26" s="188">
        <f t="shared" si="11"/>
        <v>0</v>
      </c>
      <c r="Y26" s="188">
        <f t="shared" si="11"/>
        <v>0</v>
      </c>
      <c r="Z26" s="188">
        <f t="shared" si="11"/>
        <v>0</v>
      </c>
      <c r="AA26" s="188">
        <f t="shared" si="11"/>
        <v>0</v>
      </c>
      <c r="AB26" s="188">
        <f t="shared" si="11"/>
        <v>0</v>
      </c>
      <c r="AC26" s="188">
        <f t="shared" si="11"/>
        <v>0</v>
      </c>
      <c r="AD26" s="245"/>
      <c r="AE26" s="141">
        <v>19</v>
      </c>
    </row>
    <row r="27" spans="1:31">
      <c r="A27" s="167" t="s">
        <v>65</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71</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52">
        <f>R13</f>
        <v>0</v>
      </c>
      <c r="S28" s="252">
        <f t="shared" ref="S28:AC28" si="13">R28+S13</f>
        <v>0</v>
      </c>
      <c r="T28" s="252">
        <f t="shared" si="13"/>
        <v>0</v>
      </c>
      <c r="U28" s="252">
        <f t="shared" si="13"/>
        <v>0</v>
      </c>
      <c r="V28" s="252">
        <f t="shared" si="13"/>
        <v>0</v>
      </c>
      <c r="W28" s="252">
        <f t="shared" si="13"/>
        <v>0</v>
      </c>
      <c r="X28" s="252">
        <f t="shared" si="13"/>
        <v>0</v>
      </c>
      <c r="Y28" s="252">
        <f t="shared" si="13"/>
        <v>0</v>
      </c>
      <c r="Z28" s="252">
        <f t="shared" si="13"/>
        <v>0</v>
      </c>
      <c r="AA28" s="252">
        <f t="shared" si="13"/>
        <v>0</v>
      </c>
      <c r="AB28" s="252">
        <f t="shared" si="13"/>
        <v>0</v>
      </c>
      <c r="AC28" s="252">
        <f t="shared" si="13"/>
        <v>0</v>
      </c>
      <c r="AD28" s="249"/>
      <c r="AE28" s="141">
        <v>21</v>
      </c>
    </row>
    <row r="29" spans="1:31">
      <c r="A29" s="182" t="s">
        <v>13</v>
      </c>
      <c r="B29" s="178">
        <f>HLOOKUP($B$7,$F$8:$AC$75,AE29,FALSE)</f>
        <v>0</v>
      </c>
      <c r="E29" s="175" t="s">
        <v>111</v>
      </c>
      <c r="F29" s="246"/>
      <c r="G29" s="246"/>
      <c r="H29" s="246"/>
      <c r="I29" s="246"/>
      <c r="J29" s="246"/>
      <c r="K29" s="246"/>
      <c r="L29" s="246"/>
      <c r="M29" s="246"/>
      <c r="N29" s="246"/>
      <c r="O29" s="246"/>
      <c r="P29" s="246"/>
      <c r="Q29" s="246"/>
      <c r="R29" s="241"/>
      <c r="S29" s="241"/>
      <c r="T29" s="241"/>
      <c r="U29" s="241"/>
      <c r="V29" s="241"/>
      <c r="W29" s="241"/>
      <c r="X29" s="241"/>
      <c r="Y29" s="241"/>
      <c r="Z29" s="241"/>
      <c r="AA29" s="241"/>
      <c r="AB29" s="241"/>
      <c r="AC29" s="241"/>
      <c r="AD29" s="249"/>
      <c r="AE29" s="141">
        <v>22</v>
      </c>
    </row>
    <row r="30" spans="1:31">
      <c r="A30" s="194" t="s">
        <v>22</v>
      </c>
      <c r="B30" s="195">
        <f>HLOOKUP($B$7,$F$8:$AC$75,AE30,FALSE)</f>
        <v>0</v>
      </c>
      <c r="C30" s="187"/>
      <c r="D30" s="187"/>
      <c r="E30" s="187"/>
      <c r="F30" s="253">
        <f>F28+F29</f>
        <v>0</v>
      </c>
      <c r="G30" s="253">
        <f>G28+G29</f>
        <v>0</v>
      </c>
      <c r="H30" s="253">
        <f t="shared" ref="H30:AC30" si="14">H28+H29</f>
        <v>0</v>
      </c>
      <c r="I30" s="253">
        <f t="shared" si="14"/>
        <v>0</v>
      </c>
      <c r="J30" s="253">
        <f t="shared" si="14"/>
        <v>0</v>
      </c>
      <c r="K30" s="253">
        <f t="shared" si="14"/>
        <v>0</v>
      </c>
      <c r="L30" s="253">
        <f t="shared" si="14"/>
        <v>0</v>
      </c>
      <c r="M30" s="253">
        <f t="shared" si="14"/>
        <v>0</v>
      </c>
      <c r="N30" s="253">
        <f t="shared" si="14"/>
        <v>0</v>
      </c>
      <c r="O30" s="253">
        <f t="shared" si="14"/>
        <v>0</v>
      </c>
      <c r="P30" s="253">
        <f t="shared" si="14"/>
        <v>0</v>
      </c>
      <c r="Q30" s="253">
        <f t="shared" si="14"/>
        <v>0</v>
      </c>
      <c r="R30" s="253">
        <f t="shared" si="14"/>
        <v>0</v>
      </c>
      <c r="S30" s="253">
        <f t="shared" si="14"/>
        <v>0</v>
      </c>
      <c r="T30" s="253">
        <f t="shared" si="14"/>
        <v>0</v>
      </c>
      <c r="U30" s="253">
        <f t="shared" si="14"/>
        <v>0</v>
      </c>
      <c r="V30" s="253">
        <f t="shared" si="14"/>
        <v>0</v>
      </c>
      <c r="W30" s="253">
        <f t="shared" si="14"/>
        <v>0</v>
      </c>
      <c r="X30" s="253">
        <f t="shared" si="14"/>
        <v>0</v>
      </c>
      <c r="Y30" s="253">
        <f t="shared" si="14"/>
        <v>0</v>
      </c>
      <c r="Z30" s="253">
        <f t="shared" si="14"/>
        <v>0</v>
      </c>
      <c r="AA30" s="253">
        <f t="shared" si="14"/>
        <v>0</v>
      </c>
      <c r="AB30" s="253">
        <f t="shared" si="14"/>
        <v>0</v>
      </c>
      <c r="AC30" s="253">
        <f t="shared" si="14"/>
        <v>0</v>
      </c>
      <c r="AD30" s="249"/>
      <c r="AE30" s="141">
        <v>23</v>
      </c>
    </row>
    <row r="31" spans="1:31">
      <c r="A31" s="167" t="s">
        <v>82</v>
      </c>
      <c r="B31" s="16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245"/>
      <c r="AE31" s="141">
        <v>24</v>
      </c>
    </row>
    <row r="32" spans="1:31">
      <c r="A32" s="199" t="s">
        <v>40</v>
      </c>
      <c r="B32" s="200">
        <f t="shared" ref="B32:B40" si="15">HLOOKUP($B$7,$F$8:$AC$75,AE32,FALSE)</f>
        <v>18938</v>
      </c>
      <c r="E32" s="175" t="s">
        <v>24</v>
      </c>
      <c r="F32" s="237">
        <v>4468</v>
      </c>
      <c r="G32" s="237">
        <v>8386</v>
      </c>
      <c r="H32" s="237">
        <v>6481</v>
      </c>
      <c r="I32" s="237">
        <v>4524</v>
      </c>
      <c r="J32" s="237">
        <v>5708</v>
      </c>
      <c r="K32" s="237">
        <v>7820</v>
      </c>
      <c r="L32" s="237">
        <v>5124</v>
      </c>
      <c r="M32" s="237">
        <v>8259</v>
      </c>
      <c r="N32" s="237">
        <v>5409.3542803264354</v>
      </c>
      <c r="O32" s="237">
        <v>5889.6457196735646</v>
      </c>
      <c r="P32" s="237">
        <v>6092</v>
      </c>
      <c r="Q32" s="237">
        <v>7967</v>
      </c>
      <c r="R32" s="237">
        <v>11060</v>
      </c>
      <c r="S32" s="237">
        <v>10462</v>
      </c>
      <c r="T32" s="237">
        <v>35028</v>
      </c>
      <c r="U32" s="237">
        <v>11730</v>
      </c>
      <c r="V32" s="237">
        <v>14843</v>
      </c>
      <c r="W32" s="237">
        <v>31731</v>
      </c>
      <c r="X32" s="237">
        <v>14842</v>
      </c>
      <c r="Y32" s="237">
        <v>18684</v>
      </c>
      <c r="Z32" s="237">
        <v>15928</v>
      </c>
      <c r="AA32" s="237">
        <v>17795</v>
      </c>
      <c r="AB32" s="237">
        <v>18938</v>
      </c>
      <c r="AC32" s="237"/>
      <c r="AD32" s="202">
        <f t="shared" ref="AD32:AD40" si="16">SUM(F32:AC32)</f>
        <v>277169</v>
      </c>
      <c r="AE32" s="141">
        <v>25</v>
      </c>
    </row>
    <row r="33" spans="1:31">
      <c r="A33" s="199" t="s">
        <v>41</v>
      </c>
      <c r="B33" s="200">
        <f t="shared" si="15"/>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16"/>
        <v>0</v>
      </c>
      <c r="AE33" s="141">
        <v>26</v>
      </c>
    </row>
    <row r="34" spans="1:31">
      <c r="A34" s="199" t="s">
        <v>42</v>
      </c>
      <c r="B34" s="200">
        <f t="shared" si="15"/>
        <v>53348.270000000019</v>
      </c>
      <c r="E34" s="175" t="s">
        <v>24</v>
      </c>
      <c r="F34" s="237">
        <v>0</v>
      </c>
      <c r="G34" s="237">
        <v>0</v>
      </c>
      <c r="H34" s="237">
        <v>0</v>
      </c>
      <c r="I34" s="237">
        <v>0</v>
      </c>
      <c r="J34" s="237">
        <v>0</v>
      </c>
      <c r="K34" s="237">
        <v>0</v>
      </c>
      <c r="L34" s="237">
        <v>0</v>
      </c>
      <c r="M34" s="237">
        <v>0</v>
      </c>
      <c r="N34" s="237">
        <v>0</v>
      </c>
      <c r="O34" s="237">
        <v>0</v>
      </c>
      <c r="P34" s="237">
        <v>0</v>
      </c>
      <c r="Q34" s="237">
        <v>0</v>
      </c>
      <c r="R34" s="237">
        <v>0</v>
      </c>
      <c r="S34" s="237">
        <v>0</v>
      </c>
      <c r="T34" s="237">
        <v>0</v>
      </c>
      <c r="U34" s="237">
        <v>0</v>
      </c>
      <c r="V34" s="237">
        <v>78158.009999999995</v>
      </c>
      <c r="W34" s="237">
        <v>51325.770000000004</v>
      </c>
      <c r="X34" s="237">
        <v>33621.23000000001</v>
      </c>
      <c r="Y34" s="237">
        <v>12370.949999999983</v>
      </c>
      <c r="Z34" s="237">
        <v>31760.700000000012</v>
      </c>
      <c r="AA34" s="237">
        <v>16781.26999999999</v>
      </c>
      <c r="AB34" s="237">
        <v>53348.270000000019</v>
      </c>
      <c r="AC34" s="237"/>
      <c r="AD34" s="202">
        <f t="shared" si="16"/>
        <v>277366.2</v>
      </c>
      <c r="AE34" s="141">
        <v>27</v>
      </c>
    </row>
    <row r="35" spans="1:31">
      <c r="A35" s="199" t="s">
        <v>43</v>
      </c>
      <c r="B35" s="200">
        <f t="shared" si="15"/>
        <v>0</v>
      </c>
      <c r="E35" s="175" t="s">
        <v>24</v>
      </c>
      <c r="F35" s="237">
        <v>0</v>
      </c>
      <c r="G35" s="237">
        <v>0</v>
      </c>
      <c r="H35" s="237">
        <v>0</v>
      </c>
      <c r="I35" s="237">
        <v>0</v>
      </c>
      <c r="J35" s="237">
        <v>0</v>
      </c>
      <c r="K35" s="237">
        <v>0</v>
      </c>
      <c r="L35" s="237">
        <v>0</v>
      </c>
      <c r="M35" s="237">
        <v>0</v>
      </c>
      <c r="N35" s="237">
        <v>0</v>
      </c>
      <c r="O35" s="237">
        <v>0</v>
      </c>
      <c r="P35" s="237">
        <v>0</v>
      </c>
      <c r="Q35" s="237">
        <v>0</v>
      </c>
      <c r="R35" s="237">
        <v>0</v>
      </c>
      <c r="S35" s="237">
        <v>0</v>
      </c>
      <c r="T35" s="237">
        <v>0</v>
      </c>
      <c r="U35" s="237">
        <v>0</v>
      </c>
      <c r="V35" s="237">
        <v>0</v>
      </c>
      <c r="W35" s="237">
        <v>0</v>
      </c>
      <c r="X35" s="237">
        <v>0</v>
      </c>
      <c r="Y35" s="237">
        <v>0</v>
      </c>
      <c r="Z35" s="237">
        <v>0</v>
      </c>
      <c r="AA35" s="237">
        <v>0</v>
      </c>
      <c r="AB35" s="237">
        <v>0</v>
      </c>
      <c r="AC35" s="237"/>
      <c r="AD35" s="202">
        <f t="shared" si="16"/>
        <v>0</v>
      </c>
      <c r="AE35" s="141">
        <v>28</v>
      </c>
    </row>
    <row r="36" spans="1:31">
      <c r="A36" s="199" t="s">
        <v>44</v>
      </c>
      <c r="B36" s="200">
        <f t="shared" si="15"/>
        <v>172283.58999999985</v>
      </c>
      <c r="E36" s="175" t="s">
        <v>24</v>
      </c>
      <c r="F36" s="237">
        <v>0</v>
      </c>
      <c r="G36" s="237">
        <v>269025</v>
      </c>
      <c r="H36" s="237">
        <v>0</v>
      </c>
      <c r="I36" s="237">
        <v>7726</v>
      </c>
      <c r="J36" s="237">
        <v>40093</v>
      </c>
      <c r="K36" s="237">
        <v>0</v>
      </c>
      <c r="L36" s="237">
        <v>459596.87</v>
      </c>
      <c r="M36" s="237">
        <v>23898.630000000005</v>
      </c>
      <c r="N36" s="237">
        <v>294000</v>
      </c>
      <c r="O36" s="237">
        <v>25275.550000000047</v>
      </c>
      <c r="P36" s="237">
        <v>75846.619999999879</v>
      </c>
      <c r="Q36" s="237">
        <v>44912.979999999981</v>
      </c>
      <c r="R36" s="237">
        <v>79051.600000000093</v>
      </c>
      <c r="S36" s="237">
        <v>76154.520000000019</v>
      </c>
      <c r="T36" s="237">
        <v>0</v>
      </c>
      <c r="U36" s="237">
        <v>216335.34000000008</v>
      </c>
      <c r="V36" s="237">
        <v>15435.069999999832</v>
      </c>
      <c r="W36" s="237">
        <v>276292.27</v>
      </c>
      <c r="X36" s="237">
        <v>0</v>
      </c>
      <c r="Y36" s="237">
        <v>30336.780000000028</v>
      </c>
      <c r="Z36" s="237">
        <v>45758.729999999981</v>
      </c>
      <c r="AA36" s="237">
        <v>0</v>
      </c>
      <c r="AB36" s="237">
        <v>172283.58999999985</v>
      </c>
      <c r="AC36" s="237"/>
      <c r="AD36" s="202">
        <f t="shared" si="16"/>
        <v>2152022.5499999998</v>
      </c>
      <c r="AE36" s="141">
        <v>29</v>
      </c>
    </row>
    <row r="37" spans="1:31">
      <c r="A37" s="199" t="s">
        <v>45</v>
      </c>
      <c r="B37" s="200">
        <f t="shared" si="15"/>
        <v>28718.799999999988</v>
      </c>
      <c r="E37" s="175" t="s">
        <v>24</v>
      </c>
      <c r="F37" s="237">
        <v>0</v>
      </c>
      <c r="G37" s="237">
        <v>0</v>
      </c>
      <c r="H37" s="237">
        <v>0</v>
      </c>
      <c r="I37" s="237">
        <v>4026</v>
      </c>
      <c r="J37" s="237">
        <v>771</v>
      </c>
      <c r="K37" s="237">
        <v>2492</v>
      </c>
      <c r="L37" s="237">
        <v>6858.8700000000008</v>
      </c>
      <c r="M37" s="237">
        <v>9986.9699999999993</v>
      </c>
      <c r="N37" s="237">
        <v>12808.59</v>
      </c>
      <c r="O37" s="237">
        <v>21807.199999999997</v>
      </c>
      <c r="P37" s="237">
        <v>15760.950000000004</v>
      </c>
      <c r="Q37" s="237">
        <v>5195.75</v>
      </c>
      <c r="R37" s="237">
        <v>9330.429999999993</v>
      </c>
      <c r="S37" s="237">
        <v>8020.7100000000064</v>
      </c>
      <c r="T37" s="237">
        <v>12685.64</v>
      </c>
      <c r="U37" s="237">
        <v>37879.810000000012</v>
      </c>
      <c r="V37" s="237">
        <v>27713.049999999988</v>
      </c>
      <c r="W37" s="237">
        <v>12474.809999999998</v>
      </c>
      <c r="X37" s="237">
        <v>17595.630000000005</v>
      </c>
      <c r="Y37" s="237">
        <v>22689.619999999995</v>
      </c>
      <c r="Z37" s="237">
        <v>18325.299999999988</v>
      </c>
      <c r="AA37" s="237">
        <v>16080.800000000017</v>
      </c>
      <c r="AB37" s="237">
        <v>28718.799999999988</v>
      </c>
      <c r="AC37" s="237"/>
      <c r="AD37" s="202">
        <f t="shared" si="16"/>
        <v>291221.93</v>
      </c>
      <c r="AE37" s="141">
        <v>30</v>
      </c>
    </row>
    <row r="38" spans="1:31">
      <c r="A38" s="199" t="s">
        <v>46</v>
      </c>
      <c r="B38" s="200">
        <f t="shared" si="15"/>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16"/>
        <v>1951</v>
      </c>
      <c r="AE38" s="141">
        <v>31</v>
      </c>
    </row>
    <row r="39" spans="1:31">
      <c r="A39" s="199" t="s">
        <v>83</v>
      </c>
      <c r="B39" s="200">
        <f t="shared" si="15"/>
        <v>6487</v>
      </c>
      <c r="E39" s="175" t="s">
        <v>24</v>
      </c>
      <c r="F39" s="237">
        <v>76</v>
      </c>
      <c r="G39" s="237">
        <v>4716</v>
      </c>
      <c r="H39" s="237">
        <v>7229</v>
      </c>
      <c r="I39" s="237">
        <v>-3704</v>
      </c>
      <c r="J39" s="237">
        <v>1271</v>
      </c>
      <c r="K39" s="237">
        <v>-143</v>
      </c>
      <c r="L39" s="237">
        <v>9407</v>
      </c>
      <c r="M39" s="237">
        <v>-420</v>
      </c>
      <c r="N39" s="237">
        <v>13407</v>
      </c>
      <c r="O39" s="237">
        <v>-1199</v>
      </c>
      <c r="P39" s="237">
        <v>640</v>
      </c>
      <c r="Q39" s="237">
        <v>6844</v>
      </c>
      <c r="R39" s="237">
        <v>1439</v>
      </c>
      <c r="S39" s="237">
        <v>1478</v>
      </c>
      <c r="T39" s="237">
        <v>3771</v>
      </c>
      <c r="U39" s="237">
        <v>5323</v>
      </c>
      <c r="V39" s="237">
        <v>2812</v>
      </c>
      <c r="W39" s="237">
        <v>13407</v>
      </c>
      <c r="X39" s="237">
        <v>287</v>
      </c>
      <c r="Y39" s="237">
        <v>2442</v>
      </c>
      <c r="Z39" s="237">
        <v>4562</v>
      </c>
      <c r="AA39" s="237">
        <v>878</v>
      </c>
      <c r="AB39" s="237">
        <v>6487</v>
      </c>
      <c r="AC39" s="237"/>
      <c r="AD39" s="202">
        <f t="shared" si="16"/>
        <v>81010</v>
      </c>
      <c r="AE39" s="141">
        <v>32</v>
      </c>
    </row>
    <row r="40" spans="1:31">
      <c r="A40" s="213" t="s">
        <v>47</v>
      </c>
      <c r="B40" s="254">
        <f t="shared" si="15"/>
        <v>279832.65999999986</v>
      </c>
      <c r="C40" s="187"/>
      <c r="D40" s="187"/>
      <c r="E40" s="214"/>
      <c r="F40" s="309">
        <f>SUM(F32:F39)</f>
        <v>4544</v>
      </c>
      <c r="G40" s="309">
        <f t="shared" ref="G40:AC40" si="17">SUM(G32:G39)</f>
        <v>282127</v>
      </c>
      <c r="H40" s="309">
        <f t="shared" si="17"/>
        <v>13710</v>
      </c>
      <c r="I40" s="309">
        <f t="shared" si="17"/>
        <v>12572</v>
      </c>
      <c r="J40" s="309">
        <f t="shared" si="17"/>
        <v>47887</v>
      </c>
      <c r="K40" s="309">
        <f t="shared" si="17"/>
        <v>10462</v>
      </c>
      <c r="L40" s="309">
        <f t="shared" si="17"/>
        <v>482072.74</v>
      </c>
      <c r="M40" s="309">
        <f t="shared" si="17"/>
        <v>42183.600000000006</v>
      </c>
      <c r="N40" s="309">
        <f t="shared" si="17"/>
        <v>324530.94428032648</v>
      </c>
      <c r="O40" s="309">
        <f t="shared" si="17"/>
        <v>51906.395719673608</v>
      </c>
      <c r="P40" s="309">
        <f t="shared" si="17"/>
        <v>98477.649999999892</v>
      </c>
      <c r="Q40" s="309">
        <f t="shared" si="17"/>
        <v>65156.64999999998</v>
      </c>
      <c r="R40" s="309">
        <f t="shared" si="17"/>
        <v>100933.03000000009</v>
      </c>
      <c r="S40" s="309">
        <f t="shared" si="17"/>
        <v>96161.230000000025</v>
      </c>
      <c r="T40" s="309">
        <f t="shared" si="17"/>
        <v>51579.64</v>
      </c>
      <c r="U40" s="309">
        <f t="shared" si="17"/>
        <v>271314.15000000008</v>
      </c>
      <c r="V40" s="309">
        <f t="shared" si="17"/>
        <v>139019.12999999983</v>
      </c>
      <c r="W40" s="309">
        <f t="shared" si="17"/>
        <v>385305.85000000003</v>
      </c>
      <c r="X40" s="309">
        <f t="shared" si="17"/>
        <v>66392.860000000015</v>
      </c>
      <c r="Y40" s="215">
        <f t="shared" si="17"/>
        <v>86590.35</v>
      </c>
      <c r="Z40" s="215">
        <f t="shared" si="17"/>
        <v>116392.72999999998</v>
      </c>
      <c r="AA40" s="215">
        <f t="shared" si="17"/>
        <v>51589.070000000007</v>
      </c>
      <c r="AB40" s="215">
        <f t="shared" si="17"/>
        <v>279832.65999999986</v>
      </c>
      <c r="AC40" s="215">
        <f t="shared" si="17"/>
        <v>0</v>
      </c>
      <c r="AD40" s="205">
        <f t="shared" si="16"/>
        <v>3080740.6799999992</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8"/>
        <v>20963806.009999998</v>
      </c>
      <c r="E46" s="175" t="s">
        <v>111</v>
      </c>
      <c r="F46" s="237">
        <v>4027539.96</v>
      </c>
      <c r="G46" s="237">
        <v>4553804.29</v>
      </c>
      <c r="H46" s="237">
        <v>4687753.09</v>
      </c>
      <c r="I46" s="237">
        <v>4943203.5599999996</v>
      </c>
      <c r="J46" s="237">
        <v>7081740.8199999994</v>
      </c>
      <c r="K46" s="237">
        <v>6150676.04</v>
      </c>
      <c r="L46" s="237">
        <v>6631587.9699999997</v>
      </c>
      <c r="M46" s="237">
        <v>6783768.1699999999</v>
      </c>
      <c r="N46" s="237">
        <v>7343720.4299999997</v>
      </c>
      <c r="O46" s="237">
        <v>9535555</v>
      </c>
      <c r="P46" s="237">
        <v>10172835.789999999</v>
      </c>
      <c r="Q46" s="237">
        <v>10604963.970000001</v>
      </c>
      <c r="R46" s="237">
        <v>11275864.92</v>
      </c>
      <c r="S46" s="237">
        <v>11047002.4</v>
      </c>
      <c r="T46" s="237">
        <v>12864401.66</v>
      </c>
      <c r="U46" s="237">
        <v>14397622.219999999</v>
      </c>
      <c r="V46" s="237">
        <v>15757711.43</v>
      </c>
      <c r="W46" s="237">
        <v>17075867.77</v>
      </c>
      <c r="X46" s="237">
        <v>17953713.16</v>
      </c>
      <c r="Y46" s="237">
        <v>18481249.66</v>
      </c>
      <c r="Z46" s="237">
        <v>18284832.329999998</v>
      </c>
      <c r="AA46" s="237">
        <v>22187204.149999999</v>
      </c>
      <c r="AB46" s="237">
        <v>20963806.009999998</v>
      </c>
      <c r="AC46" s="237"/>
      <c r="AD46" s="245"/>
      <c r="AE46" s="141">
        <v>39</v>
      </c>
    </row>
    <row r="47" spans="1:31">
      <c r="A47" s="199" t="s">
        <v>93</v>
      </c>
      <c r="B47" s="200">
        <f t="shared" si="1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66</v>
      </c>
      <c r="B50" s="168"/>
      <c r="F50" s="266"/>
      <c r="G50" s="266"/>
      <c r="H50" s="266"/>
      <c r="I50" s="266"/>
      <c r="J50" s="266"/>
      <c r="K50" s="266"/>
      <c r="L50" s="266"/>
      <c r="M50" s="266"/>
      <c r="N50" s="266"/>
      <c r="O50" s="266"/>
      <c r="P50" s="266"/>
      <c r="Q50" s="266"/>
      <c r="R50" s="266"/>
      <c r="S50" s="266"/>
      <c r="T50" s="266"/>
      <c r="U50" s="266"/>
      <c r="V50" s="266"/>
      <c r="W50" s="266"/>
      <c r="X50" s="266"/>
      <c r="Y50" s="192"/>
      <c r="Z50" s="192"/>
      <c r="AA50" s="192"/>
      <c r="AB50" s="192"/>
      <c r="AC50" s="192"/>
      <c r="AD50" s="245"/>
      <c r="AE50" s="141">
        <v>43</v>
      </c>
    </row>
    <row r="51" spans="1:31">
      <c r="A51" s="136" t="s">
        <v>59</v>
      </c>
      <c r="B51" s="210">
        <f>HLOOKUP($B$7,$F$8:$AC$75,AE51,FALSE)</f>
        <v>9474242</v>
      </c>
      <c r="F51" s="208">
        <f>$F$4</f>
        <v>18948484</v>
      </c>
      <c r="G51" s="208">
        <f t="shared" ref="G51:Q51" si="19">$F$4</f>
        <v>18948484</v>
      </c>
      <c r="H51" s="208">
        <f t="shared" si="19"/>
        <v>18948484</v>
      </c>
      <c r="I51" s="208">
        <f t="shared" si="19"/>
        <v>18948484</v>
      </c>
      <c r="J51" s="208">
        <f t="shared" si="19"/>
        <v>18948484</v>
      </c>
      <c r="K51" s="208">
        <f t="shared" si="19"/>
        <v>18948484</v>
      </c>
      <c r="L51" s="208">
        <f t="shared" si="19"/>
        <v>18948484</v>
      </c>
      <c r="M51" s="208">
        <f t="shared" si="19"/>
        <v>18948484</v>
      </c>
      <c r="N51" s="208">
        <f t="shared" si="19"/>
        <v>18948484</v>
      </c>
      <c r="O51" s="208">
        <f t="shared" si="19"/>
        <v>18948484</v>
      </c>
      <c r="P51" s="208">
        <f t="shared" si="19"/>
        <v>18948484</v>
      </c>
      <c r="Q51" s="208">
        <f t="shared" si="19"/>
        <v>18948484</v>
      </c>
      <c r="R51" s="208">
        <f>$G$4</f>
        <v>9474242</v>
      </c>
      <c r="S51" s="208">
        <f t="shared" ref="S51:AC51" si="20">$G$4</f>
        <v>9474242</v>
      </c>
      <c r="T51" s="208">
        <f t="shared" si="20"/>
        <v>9474242</v>
      </c>
      <c r="U51" s="208">
        <f>$G$4</f>
        <v>9474242</v>
      </c>
      <c r="V51" s="208">
        <f t="shared" si="20"/>
        <v>9474242</v>
      </c>
      <c r="W51" s="208">
        <f t="shared" si="20"/>
        <v>9474242</v>
      </c>
      <c r="X51" s="208">
        <f t="shared" si="20"/>
        <v>9474242</v>
      </c>
      <c r="Y51" s="208">
        <f t="shared" si="20"/>
        <v>9474242</v>
      </c>
      <c r="Z51" s="208">
        <f t="shared" si="20"/>
        <v>9474242</v>
      </c>
      <c r="AA51" s="208">
        <f t="shared" si="20"/>
        <v>9474242</v>
      </c>
      <c r="AB51" s="208">
        <f t="shared" si="20"/>
        <v>9474242</v>
      </c>
      <c r="AC51" s="208">
        <f t="shared" si="20"/>
        <v>9474242</v>
      </c>
      <c r="AD51" s="209"/>
      <c r="AE51" s="141">
        <v>44</v>
      </c>
    </row>
    <row r="52" spans="1:31">
      <c r="A52" s="136" t="s">
        <v>60</v>
      </c>
      <c r="B52" s="210">
        <f>HLOOKUP($B$7,$F$8:$AC$75,AE52,FALSE)</f>
        <v>8684721.8333333321</v>
      </c>
      <c r="F52" s="210">
        <f t="shared" ref="F52:AC52" si="21">F51*(F9/12)</f>
        <v>1579040.3333333333</v>
      </c>
      <c r="G52" s="210">
        <f t="shared" si="21"/>
        <v>3158080.6666666665</v>
      </c>
      <c r="H52" s="210">
        <f t="shared" si="21"/>
        <v>4737121</v>
      </c>
      <c r="I52" s="210">
        <f t="shared" si="21"/>
        <v>6316161.333333333</v>
      </c>
      <c r="J52" s="210">
        <f t="shared" si="21"/>
        <v>7895201.666666667</v>
      </c>
      <c r="K52" s="210">
        <f t="shared" si="21"/>
        <v>9474242</v>
      </c>
      <c r="L52" s="210">
        <f t="shared" si="21"/>
        <v>11053282.333333334</v>
      </c>
      <c r="M52" s="210">
        <f t="shared" si="21"/>
        <v>12632322.666666666</v>
      </c>
      <c r="N52" s="210">
        <f t="shared" si="21"/>
        <v>14211363</v>
      </c>
      <c r="O52" s="210">
        <f t="shared" si="21"/>
        <v>15790403.333333334</v>
      </c>
      <c r="P52" s="210">
        <f t="shared" si="21"/>
        <v>17369443.666666664</v>
      </c>
      <c r="Q52" s="210">
        <f t="shared" si="21"/>
        <v>18948484</v>
      </c>
      <c r="R52" s="210">
        <f t="shared" si="21"/>
        <v>789520.16666666663</v>
      </c>
      <c r="S52" s="210">
        <f t="shared" si="21"/>
        <v>1579040.3333333333</v>
      </c>
      <c r="T52" s="210">
        <f t="shared" si="21"/>
        <v>2368560.5</v>
      </c>
      <c r="U52" s="210">
        <f t="shared" si="21"/>
        <v>3158080.6666666665</v>
      </c>
      <c r="V52" s="210">
        <f t="shared" si="21"/>
        <v>3947600.8333333335</v>
      </c>
      <c r="W52" s="210">
        <f t="shared" si="21"/>
        <v>4737121</v>
      </c>
      <c r="X52" s="210">
        <f t="shared" si="21"/>
        <v>5526641.166666667</v>
      </c>
      <c r="Y52" s="210">
        <f t="shared" si="21"/>
        <v>6316161.333333333</v>
      </c>
      <c r="Z52" s="210">
        <f t="shared" si="21"/>
        <v>7105681.5</v>
      </c>
      <c r="AA52" s="210">
        <f t="shared" si="21"/>
        <v>7895201.666666667</v>
      </c>
      <c r="AB52" s="210">
        <f t="shared" si="21"/>
        <v>8684721.8333333321</v>
      </c>
      <c r="AC52" s="210">
        <f t="shared" si="21"/>
        <v>9474242</v>
      </c>
      <c r="AD52" s="245"/>
      <c r="AE52" s="141">
        <v>45</v>
      </c>
    </row>
    <row r="53" spans="1:31">
      <c r="A53" s="182" t="s">
        <v>55</v>
      </c>
      <c r="B53" s="200">
        <f>HLOOKUP($B$7,$F$8:$AC$75,AE53,FALSE)</f>
        <v>1645110.7000000002</v>
      </c>
      <c r="F53" s="211">
        <f>F40</f>
        <v>4544</v>
      </c>
      <c r="G53" s="211">
        <f t="shared" ref="G53:Q53" si="22">F53+G40</f>
        <v>286671</v>
      </c>
      <c r="H53" s="211">
        <f t="shared" si="22"/>
        <v>300381</v>
      </c>
      <c r="I53" s="211">
        <f t="shared" si="22"/>
        <v>312953</v>
      </c>
      <c r="J53" s="211">
        <f t="shared" si="22"/>
        <v>360840</v>
      </c>
      <c r="K53" s="211">
        <f t="shared" si="22"/>
        <v>371302</v>
      </c>
      <c r="L53" s="211">
        <f t="shared" si="22"/>
        <v>853374.74</v>
      </c>
      <c r="M53" s="211">
        <f t="shared" si="22"/>
        <v>895558.34</v>
      </c>
      <c r="N53" s="211">
        <f t="shared" si="22"/>
        <v>1220089.2842803265</v>
      </c>
      <c r="O53" s="211">
        <f t="shared" si="22"/>
        <v>1271995.6800000002</v>
      </c>
      <c r="P53" s="211">
        <f t="shared" si="22"/>
        <v>1370473.33</v>
      </c>
      <c r="Q53" s="211">
        <f t="shared" si="22"/>
        <v>1435629.98</v>
      </c>
      <c r="R53" s="211">
        <f>R40</f>
        <v>100933.03000000009</v>
      </c>
      <c r="S53" s="211">
        <f t="shared" ref="S53:AC53" si="23">R53+S40</f>
        <v>197094.26000000013</v>
      </c>
      <c r="T53" s="211">
        <f t="shared" si="23"/>
        <v>248673.90000000014</v>
      </c>
      <c r="U53" s="211">
        <f t="shared" si="23"/>
        <v>519988.05000000022</v>
      </c>
      <c r="V53" s="211">
        <f t="shared" si="23"/>
        <v>659007.18000000005</v>
      </c>
      <c r="W53" s="211">
        <f t="shared" si="23"/>
        <v>1044313.03</v>
      </c>
      <c r="X53" s="211">
        <f t="shared" si="23"/>
        <v>1110705.8900000001</v>
      </c>
      <c r="Y53" s="211">
        <f t="shared" si="23"/>
        <v>1197296.2400000002</v>
      </c>
      <c r="Z53" s="211">
        <f t="shared" si="23"/>
        <v>1313688.9700000002</v>
      </c>
      <c r="AA53" s="211">
        <f t="shared" si="23"/>
        <v>1365278.0400000003</v>
      </c>
      <c r="AB53" s="211">
        <f t="shared" si="23"/>
        <v>1645110.7000000002</v>
      </c>
      <c r="AC53" s="211">
        <f t="shared" si="23"/>
        <v>1645110.7000000002</v>
      </c>
      <c r="AD53" s="255"/>
      <c r="AE53" s="141">
        <v>46</v>
      </c>
    </row>
    <row r="54" spans="1:31">
      <c r="A54" s="182" t="s">
        <v>85</v>
      </c>
      <c r="B54" s="200">
        <f>HLOOKUP($B$7,$F$8:$AC$75,AE54,FALSE)</f>
        <v>20963806.009999998</v>
      </c>
      <c r="E54" s="139"/>
      <c r="F54" s="211">
        <f>SUM(F42:F49)</f>
        <v>4027539.96</v>
      </c>
      <c r="G54" s="211">
        <f t="shared" ref="G54:AC54" si="24">SUM(G42:G49)</f>
        <v>4553804.29</v>
      </c>
      <c r="H54" s="211">
        <f t="shared" si="24"/>
        <v>4687753.09</v>
      </c>
      <c r="I54" s="211">
        <f t="shared" si="24"/>
        <v>4943203.5599999996</v>
      </c>
      <c r="J54" s="211">
        <f t="shared" si="24"/>
        <v>7081740.8199999994</v>
      </c>
      <c r="K54" s="211">
        <f t="shared" si="24"/>
        <v>6150676.04</v>
      </c>
      <c r="L54" s="211">
        <f t="shared" si="24"/>
        <v>6631587.9699999997</v>
      </c>
      <c r="M54" s="211">
        <f t="shared" si="24"/>
        <v>6783768.1699999999</v>
      </c>
      <c r="N54" s="211">
        <f t="shared" si="24"/>
        <v>7343720.4299999997</v>
      </c>
      <c r="O54" s="211">
        <f t="shared" si="24"/>
        <v>9535555</v>
      </c>
      <c r="P54" s="211">
        <f t="shared" si="24"/>
        <v>10172835.789999999</v>
      </c>
      <c r="Q54" s="211">
        <f t="shared" si="24"/>
        <v>10604963.970000001</v>
      </c>
      <c r="R54" s="211">
        <f t="shared" si="24"/>
        <v>11275864.92</v>
      </c>
      <c r="S54" s="211">
        <f t="shared" si="24"/>
        <v>11047002.4</v>
      </c>
      <c r="T54" s="211">
        <f t="shared" si="24"/>
        <v>12864401.66</v>
      </c>
      <c r="U54" s="211">
        <f t="shared" si="24"/>
        <v>14397622.219999999</v>
      </c>
      <c r="V54" s="211">
        <f t="shared" si="24"/>
        <v>15757711.43</v>
      </c>
      <c r="W54" s="211">
        <f t="shared" si="24"/>
        <v>17075867.77</v>
      </c>
      <c r="X54" s="211">
        <f t="shared" si="24"/>
        <v>17953713.16</v>
      </c>
      <c r="Y54" s="211">
        <f t="shared" si="24"/>
        <v>18481249.66</v>
      </c>
      <c r="Z54" s="211">
        <f t="shared" si="24"/>
        <v>18284832.329999998</v>
      </c>
      <c r="AA54" s="211">
        <f t="shared" si="24"/>
        <v>22187204.149999999</v>
      </c>
      <c r="AB54" s="211">
        <f t="shared" si="24"/>
        <v>20963806.009999998</v>
      </c>
      <c r="AC54" s="211">
        <f t="shared" si="24"/>
        <v>0</v>
      </c>
      <c r="AD54" s="255"/>
      <c r="AE54" s="141">
        <v>47</v>
      </c>
    </row>
    <row r="55" spans="1:31">
      <c r="A55" s="213" t="s">
        <v>56</v>
      </c>
      <c r="B55" s="254">
        <f>HLOOKUP($B$7,$F$8:$AC$75,AE55,FALSE)</f>
        <v>22608916.709999997</v>
      </c>
      <c r="C55" s="187"/>
      <c r="D55" s="187"/>
      <c r="E55" s="214"/>
      <c r="F55" s="215">
        <f>F53+F54</f>
        <v>4032083.96</v>
      </c>
      <c r="G55" s="215">
        <f t="shared" ref="G55:AC55" si="25">G53+G54</f>
        <v>4840475.29</v>
      </c>
      <c r="H55" s="215">
        <f t="shared" si="25"/>
        <v>4988134.09</v>
      </c>
      <c r="I55" s="215">
        <f t="shared" si="25"/>
        <v>5256156.5599999996</v>
      </c>
      <c r="J55" s="215">
        <f t="shared" si="25"/>
        <v>7442580.8199999994</v>
      </c>
      <c r="K55" s="215">
        <f t="shared" si="25"/>
        <v>6521978.04</v>
      </c>
      <c r="L55" s="215">
        <f>L53+L54</f>
        <v>7484962.71</v>
      </c>
      <c r="M55" s="215">
        <f t="shared" si="25"/>
        <v>7679326.5099999998</v>
      </c>
      <c r="N55" s="215">
        <f t="shared" si="25"/>
        <v>8563809.7142803259</v>
      </c>
      <c r="O55" s="215">
        <f t="shared" si="25"/>
        <v>10807550.68</v>
      </c>
      <c r="P55" s="215">
        <f t="shared" si="25"/>
        <v>11543309.119999999</v>
      </c>
      <c r="Q55" s="215">
        <f t="shared" si="25"/>
        <v>12040593.950000001</v>
      </c>
      <c r="R55" s="215">
        <f t="shared" si="25"/>
        <v>11376797.949999999</v>
      </c>
      <c r="S55" s="215">
        <f t="shared" si="25"/>
        <v>11244096.66</v>
      </c>
      <c r="T55" s="215">
        <f t="shared" si="25"/>
        <v>13113075.560000001</v>
      </c>
      <c r="U55" s="215">
        <f t="shared" si="25"/>
        <v>14917610.27</v>
      </c>
      <c r="V55" s="215">
        <f t="shared" si="25"/>
        <v>16416718.609999999</v>
      </c>
      <c r="W55" s="215">
        <f t="shared" si="25"/>
        <v>18120180.800000001</v>
      </c>
      <c r="X55" s="215">
        <f t="shared" si="25"/>
        <v>19064419.050000001</v>
      </c>
      <c r="Y55" s="215">
        <f t="shared" si="25"/>
        <v>19678545.899999999</v>
      </c>
      <c r="Z55" s="215">
        <f t="shared" si="25"/>
        <v>19598521.299999997</v>
      </c>
      <c r="AA55" s="215">
        <f t="shared" si="25"/>
        <v>23552482.189999998</v>
      </c>
      <c r="AB55" s="215">
        <f t="shared" si="25"/>
        <v>22608916.709999997</v>
      </c>
      <c r="AC55" s="215">
        <f t="shared" si="25"/>
        <v>1645110.7000000002</v>
      </c>
      <c r="AD55" s="255"/>
      <c r="AE55" s="141">
        <v>48</v>
      </c>
    </row>
    <row r="56" spans="1:31">
      <c r="A56" s="182" t="s">
        <v>72</v>
      </c>
      <c r="B56" s="189">
        <f>IFERROR(HLOOKUP($B$7,$F$8:$AC$75,AE56,FALSE),"-  ")</f>
        <v>0.17364035033092887</v>
      </c>
      <c r="F56" s="189">
        <f>IFERROR(F53/F51,"-  ")</f>
        <v>2.3980810285403306E-4</v>
      </c>
      <c r="G56" s="189">
        <f t="shared" ref="G56:AC56" si="26">IFERROR(G53/G51,"-  ")</f>
        <v>1.5128967573342544E-2</v>
      </c>
      <c r="H56" s="189">
        <f t="shared" si="26"/>
        <v>1.5852508306205392E-2</v>
      </c>
      <c r="I56" s="189">
        <f t="shared" si="26"/>
        <v>1.6515991464013689E-2</v>
      </c>
      <c r="J56" s="189">
        <f t="shared" si="26"/>
        <v>1.9043212111322469E-2</v>
      </c>
      <c r="K56" s="189">
        <f t="shared" si="26"/>
        <v>1.9595340714328387E-2</v>
      </c>
      <c r="L56" s="189">
        <f t="shared" si="26"/>
        <v>4.503657073568524E-2</v>
      </c>
      <c r="M56" s="189">
        <f t="shared" si="26"/>
        <v>4.7262796327136251E-2</v>
      </c>
      <c r="N56" s="189">
        <f t="shared" si="26"/>
        <v>6.4389809985871502E-2</v>
      </c>
      <c r="O56" s="189">
        <f t="shared" si="26"/>
        <v>6.7129152917985421E-2</v>
      </c>
      <c r="P56" s="189">
        <f t="shared" si="26"/>
        <v>7.2326278450561013E-2</v>
      </c>
      <c r="Q56" s="189">
        <f t="shared" si="26"/>
        <v>7.576489918665788E-2</v>
      </c>
      <c r="R56" s="189">
        <f t="shared" si="26"/>
        <v>1.0653414806166033E-2</v>
      </c>
      <c r="S56" s="189">
        <f t="shared" si="26"/>
        <v>2.0803169266733965E-2</v>
      </c>
      <c r="T56" s="189">
        <f t="shared" si="26"/>
        <v>2.6247366280067592E-2</v>
      </c>
      <c r="U56" s="189">
        <f t="shared" si="26"/>
        <v>5.4884396028727175E-2</v>
      </c>
      <c r="V56" s="189">
        <f t="shared" si="26"/>
        <v>6.9557773592863692E-2</v>
      </c>
      <c r="W56" s="189">
        <f t="shared" si="26"/>
        <v>0.11022655216111221</v>
      </c>
      <c r="X56" s="189">
        <f t="shared" si="26"/>
        <v>0.11723427478419911</v>
      </c>
      <c r="Y56" s="189">
        <f t="shared" si="26"/>
        <v>0.12637382916754714</v>
      </c>
      <c r="Z56" s="189">
        <f t="shared" si="26"/>
        <v>0.13865900512146515</v>
      </c>
      <c r="AA56" s="189">
        <f t="shared" si="26"/>
        <v>0.14410419746508482</v>
      </c>
      <c r="AB56" s="189">
        <f t="shared" si="26"/>
        <v>0.17364035033092887</v>
      </c>
      <c r="AC56" s="189">
        <f t="shared" si="26"/>
        <v>0.17364035033092887</v>
      </c>
      <c r="AD56" s="250"/>
      <c r="AE56" s="141">
        <v>49</v>
      </c>
    </row>
    <row r="57" spans="1:31">
      <c r="A57" s="182" t="s">
        <v>73</v>
      </c>
      <c r="B57" s="189">
        <f>IFERROR(HLOOKUP($B$7,$F$8:$AC$75,AE57,FALSE),"-  ")</f>
        <v>2.3863562604797299</v>
      </c>
      <c r="E57" s="256"/>
      <c r="F57" s="189">
        <f>IFERROR(F55/F51,"-  ")</f>
        <v>0.21279190250787344</v>
      </c>
      <c r="G57" s="189">
        <f t="shared" ref="G57:AC57" si="27">IFERROR(G55/G51,"-  ")</f>
        <v>0.25545448860183223</v>
      </c>
      <c r="H57" s="189">
        <f t="shared" si="27"/>
        <v>0.26324713312157322</v>
      </c>
      <c r="I57" s="189">
        <f t="shared" si="27"/>
        <v>0.27739193066843765</v>
      </c>
      <c r="J57" s="189">
        <f t="shared" si="27"/>
        <v>0.39277975061223891</v>
      </c>
      <c r="K57" s="189">
        <f t="shared" si="27"/>
        <v>0.34419524221568332</v>
      </c>
      <c r="L57" s="189">
        <f t="shared" si="27"/>
        <v>0.39501644089310783</v>
      </c>
      <c r="M57" s="189">
        <f t="shared" si="27"/>
        <v>0.40527392639960008</v>
      </c>
      <c r="N57" s="189">
        <f t="shared" si="27"/>
        <v>0.45195223608813906</v>
      </c>
      <c r="O57" s="189">
        <f t="shared" si="27"/>
        <v>0.57036492629172864</v>
      </c>
      <c r="P57" s="189">
        <f t="shared" si="27"/>
        <v>0.60919433554684366</v>
      </c>
      <c r="Q57" s="189">
        <f t="shared" si="27"/>
        <v>0.63543837860590857</v>
      </c>
      <c r="R57" s="189">
        <f t="shared" si="27"/>
        <v>1.2008135268235707</v>
      </c>
      <c r="S57" s="189">
        <f t="shared" si="27"/>
        <v>1.1868069931082614</v>
      </c>
      <c r="T57" s="189">
        <f t="shared" si="27"/>
        <v>1.3840764844301001</v>
      </c>
      <c r="U57" s="189">
        <f t="shared" si="27"/>
        <v>1.5745439339632659</v>
      </c>
      <c r="V57" s="189">
        <f t="shared" si="27"/>
        <v>1.732773831405193</v>
      </c>
      <c r="W57" s="189">
        <f t="shared" si="27"/>
        <v>1.9125731430546107</v>
      </c>
      <c r="X57" s="189">
        <f t="shared" si="27"/>
        <v>2.0122368681315086</v>
      </c>
      <c r="Y57" s="189">
        <f t="shared" si="27"/>
        <v>2.0770575524669939</v>
      </c>
      <c r="Z57" s="189">
        <f t="shared" si="27"/>
        <v>2.0686110086696115</v>
      </c>
      <c r="AA57" s="189">
        <f t="shared" si="27"/>
        <v>2.485948975126453</v>
      </c>
      <c r="AB57" s="189">
        <f t="shared" si="27"/>
        <v>2.3863562604797299</v>
      </c>
      <c r="AC57" s="189">
        <f t="shared" si="27"/>
        <v>0.17364035033092887</v>
      </c>
      <c r="AD57" s="250"/>
      <c r="AE57" s="141">
        <v>50</v>
      </c>
    </row>
    <row r="58" spans="1:31">
      <c r="A58" s="182" t="s">
        <v>74</v>
      </c>
      <c r="B58" s="189">
        <f>IFERROR(HLOOKUP($B$7,$F$8:$AC$75,AE58,FALSE),"-  ")</f>
        <v>0.18942583672464972</v>
      </c>
      <c r="F58" s="189">
        <f>IFERROR(F53/F52,"-  ")</f>
        <v>2.877697234248397E-3</v>
      </c>
      <c r="G58" s="189">
        <f t="shared" ref="G58:AC58" si="28">IFERROR(G53/G52,"-  ")</f>
        <v>9.0773805440055255E-2</v>
      </c>
      <c r="H58" s="189">
        <f t="shared" si="28"/>
        <v>6.3410033224821569E-2</v>
      </c>
      <c r="I58" s="189">
        <f t="shared" si="28"/>
        <v>4.9547974392041075E-2</v>
      </c>
      <c r="J58" s="189">
        <f t="shared" si="28"/>
        <v>4.5703709067173921E-2</v>
      </c>
      <c r="K58" s="189">
        <f t="shared" si="28"/>
        <v>3.9190681428656775E-2</v>
      </c>
      <c r="L58" s="189">
        <f t="shared" si="28"/>
        <v>7.7205549832603262E-2</v>
      </c>
      <c r="M58" s="189">
        <f t="shared" si="28"/>
        <v>7.0894194490704374E-2</v>
      </c>
      <c r="N58" s="189">
        <f t="shared" si="28"/>
        <v>8.5853079981162012E-2</v>
      </c>
      <c r="O58" s="189">
        <f t="shared" si="28"/>
        <v>8.0554983501582508E-2</v>
      </c>
      <c r="P58" s="189">
        <f t="shared" si="28"/>
        <v>7.8901394673339301E-2</v>
      </c>
      <c r="Q58" s="189">
        <f t="shared" si="28"/>
        <v>7.576489918665788E-2</v>
      </c>
      <c r="R58" s="189">
        <f t="shared" si="28"/>
        <v>0.12784097767399241</v>
      </c>
      <c r="S58" s="189">
        <f t="shared" si="28"/>
        <v>0.12481901560040379</v>
      </c>
      <c r="T58" s="189">
        <f t="shared" si="28"/>
        <v>0.10498946512027037</v>
      </c>
      <c r="U58" s="189">
        <f t="shared" si="28"/>
        <v>0.16465318808618154</v>
      </c>
      <c r="V58" s="189">
        <f t="shared" si="28"/>
        <v>0.16693865662287286</v>
      </c>
      <c r="W58" s="189">
        <f t="shared" si="28"/>
        <v>0.22045310432222442</v>
      </c>
      <c r="X58" s="189">
        <f t="shared" si="28"/>
        <v>0.20097304248719847</v>
      </c>
      <c r="Y58" s="189">
        <f t="shared" si="28"/>
        <v>0.18956074375132073</v>
      </c>
      <c r="Z58" s="189">
        <f t="shared" si="28"/>
        <v>0.18487867349528686</v>
      </c>
      <c r="AA58" s="189">
        <f t="shared" si="28"/>
        <v>0.1729250369581018</v>
      </c>
      <c r="AB58" s="189">
        <f t="shared" si="28"/>
        <v>0.18942583672464972</v>
      </c>
      <c r="AC58" s="189">
        <f t="shared" si="28"/>
        <v>0.17364035033092887</v>
      </c>
      <c r="AD58" s="25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37896968</v>
      </c>
      <c r="F60" s="217">
        <f>SUM($F$4:$I$4)</f>
        <v>37896968</v>
      </c>
      <c r="G60" s="217">
        <f t="shared" ref="G60:AC60" si="29">SUM($F$4:$I$4)</f>
        <v>37896968</v>
      </c>
      <c r="H60" s="217">
        <f t="shared" si="29"/>
        <v>37896968</v>
      </c>
      <c r="I60" s="217">
        <f t="shared" si="29"/>
        <v>37896968</v>
      </c>
      <c r="J60" s="217">
        <f t="shared" si="29"/>
        <v>37896968</v>
      </c>
      <c r="K60" s="217">
        <f t="shared" si="29"/>
        <v>37896968</v>
      </c>
      <c r="L60" s="217">
        <f t="shared" si="29"/>
        <v>37896968</v>
      </c>
      <c r="M60" s="217">
        <f t="shared" si="29"/>
        <v>37896968</v>
      </c>
      <c r="N60" s="217">
        <f t="shared" si="29"/>
        <v>37896968</v>
      </c>
      <c r="O60" s="217">
        <f t="shared" si="29"/>
        <v>37896968</v>
      </c>
      <c r="P60" s="217">
        <f t="shared" si="29"/>
        <v>37896968</v>
      </c>
      <c r="Q60" s="217">
        <f t="shared" si="29"/>
        <v>37896968</v>
      </c>
      <c r="R60" s="217">
        <f t="shared" si="29"/>
        <v>37896968</v>
      </c>
      <c r="S60" s="217">
        <f t="shared" si="29"/>
        <v>37896968</v>
      </c>
      <c r="T60" s="217">
        <f t="shared" si="29"/>
        <v>37896968</v>
      </c>
      <c r="U60" s="217">
        <f t="shared" si="29"/>
        <v>37896968</v>
      </c>
      <c r="V60" s="217">
        <f t="shared" si="29"/>
        <v>37896968</v>
      </c>
      <c r="W60" s="217">
        <f t="shared" si="29"/>
        <v>37896968</v>
      </c>
      <c r="X60" s="217">
        <f t="shared" si="29"/>
        <v>37896968</v>
      </c>
      <c r="Y60" s="217">
        <f t="shared" si="29"/>
        <v>37896968</v>
      </c>
      <c r="Z60" s="217">
        <f t="shared" si="29"/>
        <v>37896968</v>
      </c>
      <c r="AA60" s="217">
        <f t="shared" si="29"/>
        <v>37896968</v>
      </c>
      <c r="AB60" s="217">
        <f t="shared" si="29"/>
        <v>37896968</v>
      </c>
      <c r="AC60" s="217">
        <f t="shared" si="29"/>
        <v>37896968</v>
      </c>
      <c r="AD60" s="250"/>
      <c r="AE60" s="141">
        <v>53</v>
      </c>
    </row>
    <row r="61" spans="1:31">
      <c r="A61" s="182" t="s">
        <v>58</v>
      </c>
      <c r="B61" s="200">
        <f>HLOOKUP($B$7,$F$8:$AC$75,AE61,FALSE)</f>
        <v>3080740.6799999992</v>
      </c>
      <c r="F61" s="218">
        <f>F53</f>
        <v>4544</v>
      </c>
      <c r="G61" s="218">
        <f t="shared" ref="G61:Q61" si="30">G53</f>
        <v>286671</v>
      </c>
      <c r="H61" s="218">
        <f t="shared" si="30"/>
        <v>300381</v>
      </c>
      <c r="I61" s="218">
        <f t="shared" si="30"/>
        <v>312953</v>
      </c>
      <c r="J61" s="218">
        <f t="shared" si="30"/>
        <v>360840</v>
      </c>
      <c r="K61" s="218">
        <f t="shared" si="30"/>
        <v>371302</v>
      </c>
      <c r="L61" s="218">
        <f t="shared" si="30"/>
        <v>853374.74</v>
      </c>
      <c r="M61" s="218">
        <f t="shared" si="30"/>
        <v>895558.34</v>
      </c>
      <c r="N61" s="218">
        <f t="shared" si="30"/>
        <v>1220089.2842803265</v>
      </c>
      <c r="O61" s="218">
        <f t="shared" si="30"/>
        <v>1271995.6800000002</v>
      </c>
      <c r="P61" s="218">
        <f t="shared" si="30"/>
        <v>1370473.33</v>
      </c>
      <c r="Q61" s="218">
        <f t="shared" si="30"/>
        <v>1435629.98</v>
      </c>
      <c r="R61" s="218">
        <f>R53+Q61</f>
        <v>1536563.01</v>
      </c>
      <c r="S61" s="218">
        <f>S40+R61</f>
        <v>1632724.24</v>
      </c>
      <c r="T61" s="218">
        <f t="shared" ref="T61:AC61" si="31">T40+S61</f>
        <v>1684303.88</v>
      </c>
      <c r="U61" s="218">
        <f t="shared" si="31"/>
        <v>1955618.03</v>
      </c>
      <c r="V61" s="218">
        <f t="shared" si="31"/>
        <v>2094637.16</v>
      </c>
      <c r="W61" s="218">
        <f t="shared" si="31"/>
        <v>2479943.0099999998</v>
      </c>
      <c r="X61" s="218">
        <f t="shared" si="31"/>
        <v>2546335.8699999996</v>
      </c>
      <c r="Y61" s="218">
        <f t="shared" si="31"/>
        <v>2632926.2199999997</v>
      </c>
      <c r="Z61" s="218">
        <f t="shared" si="31"/>
        <v>2749318.9499999997</v>
      </c>
      <c r="AA61" s="218">
        <f t="shared" si="31"/>
        <v>2800908.0199999996</v>
      </c>
      <c r="AB61" s="218">
        <f t="shared" si="31"/>
        <v>3080740.6799999992</v>
      </c>
      <c r="AC61" s="218">
        <f t="shared" si="31"/>
        <v>3080740.6799999992</v>
      </c>
      <c r="AD61" s="250"/>
      <c r="AE61" s="141">
        <v>54</v>
      </c>
    </row>
    <row r="62" spans="1:31">
      <c r="A62" s="213" t="s">
        <v>57</v>
      </c>
      <c r="B62" s="254">
        <f>HLOOKUP($B$7,$F$8:$AC$75,AE62,FALSE)</f>
        <v>24044546.689999998</v>
      </c>
      <c r="F62" s="203">
        <f>F61+F54</f>
        <v>4032083.96</v>
      </c>
      <c r="G62" s="203">
        <f>G61+G54</f>
        <v>4840475.29</v>
      </c>
      <c r="H62" s="203">
        <f t="shared" ref="H62:AC62" si="32">H61+H54</f>
        <v>4988134.09</v>
      </c>
      <c r="I62" s="203">
        <f t="shared" si="32"/>
        <v>5256156.5599999996</v>
      </c>
      <c r="J62" s="203">
        <f t="shared" si="32"/>
        <v>7442580.8199999994</v>
      </c>
      <c r="K62" s="203">
        <f t="shared" si="32"/>
        <v>6521978.04</v>
      </c>
      <c r="L62" s="203">
        <f t="shared" si="32"/>
        <v>7484962.71</v>
      </c>
      <c r="M62" s="203">
        <f t="shared" si="32"/>
        <v>7679326.5099999998</v>
      </c>
      <c r="N62" s="203">
        <f t="shared" si="32"/>
        <v>8563809.7142803259</v>
      </c>
      <c r="O62" s="203">
        <f t="shared" si="32"/>
        <v>10807550.68</v>
      </c>
      <c r="P62" s="203">
        <f t="shared" si="32"/>
        <v>11543309.119999999</v>
      </c>
      <c r="Q62" s="203">
        <f t="shared" si="32"/>
        <v>12040593.950000001</v>
      </c>
      <c r="R62" s="203">
        <f t="shared" si="32"/>
        <v>12812427.93</v>
      </c>
      <c r="S62" s="203">
        <f t="shared" si="32"/>
        <v>12679726.640000001</v>
      </c>
      <c r="T62" s="203">
        <f t="shared" si="32"/>
        <v>14548705.539999999</v>
      </c>
      <c r="U62" s="203">
        <f t="shared" si="32"/>
        <v>16353240.249999998</v>
      </c>
      <c r="V62" s="203">
        <f t="shared" si="32"/>
        <v>17852348.59</v>
      </c>
      <c r="W62" s="203">
        <f t="shared" si="32"/>
        <v>19555810.780000001</v>
      </c>
      <c r="X62" s="203">
        <f t="shared" si="32"/>
        <v>20500049.030000001</v>
      </c>
      <c r="Y62" s="203">
        <f t="shared" si="32"/>
        <v>21114175.879999999</v>
      </c>
      <c r="Z62" s="203">
        <f t="shared" si="32"/>
        <v>21034151.279999997</v>
      </c>
      <c r="AA62" s="203">
        <f t="shared" si="32"/>
        <v>24988112.169999998</v>
      </c>
      <c r="AB62" s="203">
        <f t="shared" si="32"/>
        <v>24044546.689999998</v>
      </c>
      <c r="AC62" s="203">
        <f t="shared" si="32"/>
        <v>3080740.6799999992</v>
      </c>
      <c r="AD62" s="250"/>
      <c r="AE62" s="141">
        <v>55</v>
      </c>
    </row>
    <row r="63" spans="1:31">
      <c r="A63" s="182" t="s">
        <v>53</v>
      </c>
      <c r="B63" s="189">
        <f>IFERROR(HLOOKUP($B$7,$F$8:$AC$75,AE63,FALSE),"-  ")</f>
        <v>8.1292537176061136E-2</v>
      </c>
      <c r="F63" s="189">
        <f>IFERROR(F61/F60,"-  ")</f>
        <v>1.1990405142701653E-4</v>
      </c>
      <c r="G63" s="189">
        <f t="shared" ref="G63:AC63" si="33">IFERROR(G61/G60,"-  ")</f>
        <v>7.5644837866712718E-3</v>
      </c>
      <c r="H63" s="189">
        <f t="shared" si="33"/>
        <v>7.9262541531026961E-3</v>
      </c>
      <c r="I63" s="189">
        <f t="shared" si="33"/>
        <v>8.2579957320068446E-3</v>
      </c>
      <c r="J63" s="189">
        <f t="shared" si="33"/>
        <v>9.5216060556612345E-3</v>
      </c>
      <c r="K63" s="189">
        <f t="shared" si="33"/>
        <v>9.7976703571641937E-3</v>
      </c>
      <c r="L63" s="189">
        <f t="shared" si="33"/>
        <v>2.251828536784262E-2</v>
      </c>
      <c r="M63" s="189">
        <f t="shared" si="33"/>
        <v>2.3631398163568126E-2</v>
      </c>
      <c r="N63" s="189">
        <f t="shared" si="33"/>
        <v>3.2194904992935751E-2</v>
      </c>
      <c r="O63" s="189">
        <f t="shared" si="33"/>
        <v>3.3564576458992711E-2</v>
      </c>
      <c r="P63" s="189">
        <f t="shared" si="33"/>
        <v>3.6163139225280506E-2</v>
      </c>
      <c r="Q63" s="189">
        <f t="shared" si="33"/>
        <v>3.788244959332894E-2</v>
      </c>
      <c r="R63" s="189">
        <f t="shared" si="33"/>
        <v>4.0545803294870453E-2</v>
      </c>
      <c r="S63" s="189">
        <f t="shared" si="33"/>
        <v>4.3083241910012435E-2</v>
      </c>
      <c r="T63" s="189">
        <f t="shared" si="33"/>
        <v>4.4444291163345834E-2</v>
      </c>
      <c r="U63" s="189">
        <f t="shared" si="33"/>
        <v>5.1603548600510731E-2</v>
      </c>
      <c r="V63" s="189">
        <f t="shared" si="33"/>
        <v>5.5271892991544863E-2</v>
      </c>
      <c r="W63" s="189">
        <f t="shared" si="33"/>
        <v>6.5439087633606993E-2</v>
      </c>
      <c r="X63" s="189">
        <f t="shared" si="33"/>
        <v>6.7191018289378707E-2</v>
      </c>
      <c r="Y63" s="189">
        <f t="shared" si="33"/>
        <v>6.9475906885215724E-2</v>
      </c>
      <c r="Z63" s="189">
        <f t="shared" si="33"/>
        <v>7.254720087369522E-2</v>
      </c>
      <c r="AA63" s="189">
        <f t="shared" si="33"/>
        <v>7.3908498959600138E-2</v>
      </c>
      <c r="AB63" s="189">
        <f t="shared" si="33"/>
        <v>8.1292537176061136E-2</v>
      </c>
      <c r="AC63" s="189">
        <f t="shared" si="33"/>
        <v>8.1292537176061136E-2</v>
      </c>
      <c r="AD63" s="250"/>
      <c r="AE63" s="141">
        <v>56</v>
      </c>
    </row>
    <row r="64" spans="1:31">
      <c r="A64" s="182" t="s">
        <v>54</v>
      </c>
      <c r="B64" s="189">
        <f>IFERROR(HLOOKUP($B$7,$F$8:$AC$75,AE64,FALSE),"-  ")</f>
        <v>0.63447151471326146</v>
      </c>
      <c r="F64" s="189">
        <f>IFERROR(F62/F60,"-  ")</f>
        <v>0.10639595125393672</v>
      </c>
      <c r="G64" s="189">
        <f t="shared" ref="G64:AC64" si="34">IFERROR(G62/G60,"-  ")</f>
        <v>0.12772724430091612</v>
      </c>
      <c r="H64" s="189">
        <f t="shared" si="34"/>
        <v>0.13162356656078661</v>
      </c>
      <c r="I64" s="189">
        <f t="shared" si="34"/>
        <v>0.13869596533421882</v>
      </c>
      <c r="J64" s="189">
        <f t="shared" si="34"/>
        <v>0.19638987530611945</v>
      </c>
      <c r="K64" s="189">
        <f t="shared" si="34"/>
        <v>0.17209762110784166</v>
      </c>
      <c r="L64" s="189">
        <f t="shared" si="34"/>
        <v>0.19750822044655392</v>
      </c>
      <c r="M64" s="189">
        <f t="shared" si="34"/>
        <v>0.20263696319980004</v>
      </c>
      <c r="N64" s="189">
        <f t="shared" si="34"/>
        <v>0.22597611804406953</v>
      </c>
      <c r="O64" s="189">
        <f t="shared" si="34"/>
        <v>0.28518246314586432</v>
      </c>
      <c r="P64" s="189">
        <f t="shared" si="34"/>
        <v>0.30459716777342183</v>
      </c>
      <c r="Q64" s="189">
        <f t="shared" si="34"/>
        <v>0.31771918930295429</v>
      </c>
      <c r="R64" s="189">
        <f t="shared" si="34"/>
        <v>0.3380858312992216</v>
      </c>
      <c r="S64" s="189">
        <f t="shared" si="34"/>
        <v>0.33458419787039428</v>
      </c>
      <c r="T64" s="189">
        <f t="shared" si="34"/>
        <v>0.38390157070085396</v>
      </c>
      <c r="U64" s="189">
        <f t="shared" si="34"/>
        <v>0.43151843308414534</v>
      </c>
      <c r="V64" s="189">
        <f t="shared" si="34"/>
        <v>0.47107590744462724</v>
      </c>
      <c r="W64" s="189">
        <f t="shared" si="34"/>
        <v>0.5160257353569816</v>
      </c>
      <c r="X64" s="189">
        <f t="shared" si="34"/>
        <v>0.54094166662620613</v>
      </c>
      <c r="Y64" s="189">
        <f t="shared" si="34"/>
        <v>0.55714683771007745</v>
      </c>
      <c r="Z64" s="189">
        <f t="shared" si="34"/>
        <v>0.55503520176073184</v>
      </c>
      <c r="AA64" s="189">
        <f t="shared" si="34"/>
        <v>0.65936969337494222</v>
      </c>
      <c r="AB64" s="189">
        <f t="shared" si="34"/>
        <v>0.63447151471326146</v>
      </c>
      <c r="AC64" s="189">
        <f t="shared" si="34"/>
        <v>8.1292537176061136E-2</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0.9</v>
      </c>
      <c r="E69" s="175" t="s">
        <v>31</v>
      </c>
      <c r="F69" s="257">
        <v>0.9</v>
      </c>
      <c r="G69" s="257">
        <v>0.9</v>
      </c>
      <c r="H69" s="257">
        <v>0.9</v>
      </c>
      <c r="I69" s="257">
        <v>0.9</v>
      </c>
      <c r="J69" s="257">
        <v>0.9</v>
      </c>
      <c r="K69" s="257">
        <v>0.9</v>
      </c>
      <c r="L69" s="257">
        <v>0.9</v>
      </c>
      <c r="M69" s="257">
        <v>0.9</v>
      </c>
      <c r="N69" s="257">
        <v>0.9</v>
      </c>
      <c r="O69" s="257">
        <v>0.9</v>
      </c>
      <c r="P69" s="257">
        <v>0.9</v>
      </c>
      <c r="Q69" s="257">
        <v>0.9</v>
      </c>
      <c r="R69" s="257">
        <v>0.9</v>
      </c>
      <c r="S69" s="257">
        <v>0.9</v>
      </c>
      <c r="T69" s="257">
        <v>0.9</v>
      </c>
      <c r="U69" s="257">
        <v>0.9</v>
      </c>
      <c r="V69" s="257">
        <v>0.9</v>
      </c>
      <c r="W69" s="257">
        <v>0.9</v>
      </c>
      <c r="X69" s="257">
        <v>0.9</v>
      </c>
      <c r="Y69" s="257">
        <v>0.9</v>
      </c>
      <c r="Z69" s="257">
        <v>0.9</v>
      </c>
      <c r="AA69" s="257">
        <v>0.9</v>
      </c>
      <c r="AB69" s="257">
        <v>0.9</v>
      </c>
      <c r="AC69" s="257">
        <v>0.9</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109</v>
      </c>
      <c r="E71" s="175" t="s">
        <v>111</v>
      </c>
      <c r="F71" s="176">
        <v>2</v>
      </c>
      <c r="G71" s="176">
        <v>4</v>
      </c>
      <c r="H71" s="176">
        <v>13</v>
      </c>
      <c r="I71" s="176">
        <v>18</v>
      </c>
      <c r="J71" s="176">
        <v>18</v>
      </c>
      <c r="K71" s="176">
        <v>22</v>
      </c>
      <c r="L71" s="176">
        <v>26</v>
      </c>
      <c r="M71" s="176">
        <v>30</v>
      </c>
      <c r="N71" s="176">
        <v>35</v>
      </c>
      <c r="O71" s="176">
        <v>40</v>
      </c>
      <c r="P71" s="176">
        <v>43</v>
      </c>
      <c r="Q71" s="176">
        <v>47</v>
      </c>
      <c r="R71" s="235">
        <v>50</v>
      </c>
      <c r="S71" s="235">
        <v>56</v>
      </c>
      <c r="T71" s="235">
        <v>65</v>
      </c>
      <c r="U71" s="235">
        <v>68</v>
      </c>
      <c r="V71" s="235">
        <v>77</v>
      </c>
      <c r="W71" s="235">
        <v>83</v>
      </c>
      <c r="X71" s="235">
        <v>87</v>
      </c>
      <c r="Y71" s="235">
        <v>90</v>
      </c>
      <c r="Z71" s="235">
        <v>95</v>
      </c>
      <c r="AA71" s="235">
        <v>104</v>
      </c>
      <c r="AB71" s="235">
        <v>109</v>
      </c>
      <c r="AC71" s="235"/>
      <c r="AD71" s="249"/>
      <c r="AE71" s="141">
        <v>64</v>
      </c>
    </row>
    <row r="72" spans="1:31">
      <c r="A72" s="173" t="s">
        <v>32</v>
      </c>
      <c r="B72" s="174">
        <f>HLOOKUP($B$7,$F$8:$AC$75,AE72,FALSE)</f>
        <v>82</v>
      </c>
      <c r="E72" s="175" t="s">
        <v>111</v>
      </c>
      <c r="F72" s="176">
        <v>0</v>
      </c>
      <c r="G72" s="176">
        <v>10</v>
      </c>
      <c r="H72" s="176">
        <v>13</v>
      </c>
      <c r="I72" s="176">
        <v>14</v>
      </c>
      <c r="J72" s="176">
        <v>17</v>
      </c>
      <c r="K72" s="176">
        <v>21</v>
      </c>
      <c r="L72" s="176">
        <v>25</v>
      </c>
      <c r="M72" s="176">
        <v>28</v>
      </c>
      <c r="N72" s="176">
        <v>31</v>
      </c>
      <c r="O72" s="176">
        <v>34</v>
      </c>
      <c r="P72" s="176">
        <v>38</v>
      </c>
      <c r="Q72" s="176">
        <v>40</v>
      </c>
      <c r="R72" s="235">
        <v>44</v>
      </c>
      <c r="S72" s="235">
        <v>48</v>
      </c>
      <c r="T72" s="235">
        <v>48</v>
      </c>
      <c r="U72" s="235">
        <v>54</v>
      </c>
      <c r="V72" s="235">
        <v>57</v>
      </c>
      <c r="W72" s="235">
        <v>62</v>
      </c>
      <c r="X72" s="235">
        <v>66</v>
      </c>
      <c r="Y72" s="235">
        <v>68</v>
      </c>
      <c r="Z72" s="235">
        <v>72</v>
      </c>
      <c r="AA72" s="235">
        <v>77</v>
      </c>
      <c r="AB72" s="235">
        <v>82</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c r="A74" s="173" t="s">
        <v>104</v>
      </c>
      <c r="B74" s="174">
        <f>HLOOKUP($B$7,$F$8:$AC$75,AE75,FALSE)</f>
        <v>0</v>
      </c>
      <c r="C74" s="258"/>
      <c r="D74" s="259"/>
      <c r="E74" s="260" t="s">
        <v>28</v>
      </c>
      <c r="F74" s="223"/>
      <c r="G74" s="223"/>
      <c r="H74" s="224">
        <v>99225</v>
      </c>
      <c r="I74" s="223">
        <f>H74</f>
        <v>99225</v>
      </c>
      <c r="J74" s="223">
        <f>H74</f>
        <v>99225</v>
      </c>
      <c r="K74" s="224">
        <v>99225</v>
      </c>
      <c r="L74" s="223">
        <f>K74</f>
        <v>99225</v>
      </c>
      <c r="M74" s="223">
        <f>K74</f>
        <v>99225</v>
      </c>
      <c r="N74" s="224">
        <v>99225</v>
      </c>
      <c r="O74" s="223">
        <f>N74</f>
        <v>99225</v>
      </c>
      <c r="P74" s="223">
        <f>N74</f>
        <v>99225</v>
      </c>
      <c r="Q74" s="224">
        <v>99225</v>
      </c>
      <c r="R74" s="223">
        <f>Q74</f>
        <v>99225</v>
      </c>
      <c r="S74" s="223">
        <f>Q74</f>
        <v>99225</v>
      </c>
      <c r="T74" s="238">
        <v>99225</v>
      </c>
      <c r="U74" s="223">
        <f>T74</f>
        <v>99225</v>
      </c>
      <c r="V74" s="223">
        <f>T74</f>
        <v>99225</v>
      </c>
      <c r="W74" s="238"/>
      <c r="X74" s="223">
        <f>W74</f>
        <v>0</v>
      </c>
      <c r="Y74" s="223">
        <f>W74</f>
        <v>0</v>
      </c>
      <c r="Z74" s="238"/>
      <c r="AA74" s="223">
        <f>Z74</f>
        <v>0</v>
      </c>
      <c r="AB74" s="223">
        <f>Z74</f>
        <v>0</v>
      </c>
      <c r="AC74" s="238"/>
      <c r="AD74" s="245"/>
      <c r="AE74" s="141">
        <v>67</v>
      </c>
    </row>
    <row r="75" spans="1:31" s="141" customFormat="1" ht="15" customHeight="1">
      <c r="A75" s="173" t="s">
        <v>105</v>
      </c>
      <c r="B75" s="174">
        <f>HLOOKUP($B$7,$F$8:$AC$75,AE75,FALSE)</f>
        <v>0</v>
      </c>
      <c r="C75" s="222"/>
      <c r="D75" s="222"/>
      <c r="E75" s="260" t="s">
        <v>28</v>
      </c>
      <c r="F75" s="223"/>
      <c r="G75" s="223"/>
      <c r="H75" s="224">
        <v>367500</v>
      </c>
      <c r="I75" s="223">
        <f>H75</f>
        <v>367500</v>
      </c>
      <c r="J75" s="223">
        <f>H75</f>
        <v>367500</v>
      </c>
      <c r="K75" s="224">
        <v>367500</v>
      </c>
      <c r="L75" s="223">
        <f>K75</f>
        <v>367500</v>
      </c>
      <c r="M75" s="223">
        <f>K75</f>
        <v>367500</v>
      </c>
      <c r="N75" s="224">
        <v>367500</v>
      </c>
      <c r="O75" s="223">
        <f>N75</f>
        <v>367500</v>
      </c>
      <c r="P75" s="223">
        <f>N75</f>
        <v>367500</v>
      </c>
      <c r="Q75" s="224">
        <v>367500</v>
      </c>
      <c r="R75" s="223">
        <f>Q75</f>
        <v>367500</v>
      </c>
      <c r="S75" s="223">
        <f>Q75</f>
        <v>367500</v>
      </c>
      <c r="T75" s="238">
        <v>367500</v>
      </c>
      <c r="U75" s="223">
        <f>T75</f>
        <v>367500</v>
      </c>
      <c r="V75" s="223">
        <f>T75</f>
        <v>367500</v>
      </c>
      <c r="W75" s="238"/>
      <c r="X75" s="223">
        <f>W75</f>
        <v>0</v>
      </c>
      <c r="Y75" s="223">
        <f>W75</f>
        <v>0</v>
      </c>
      <c r="Z75" s="238"/>
      <c r="AA75" s="223">
        <f>Z75</f>
        <v>0</v>
      </c>
      <c r="AB75" s="223">
        <f>Z75</f>
        <v>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39"/>
      <c r="AA76" s="222"/>
      <c r="AB76" s="222"/>
      <c r="AC76" s="239"/>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0" s="141" customFormat="1">
      <c r="A81" s="228">
        <f>VLOOKUP(B7,E88:T111,6,FALSE)</f>
        <v>0</v>
      </c>
      <c r="B81" s="230"/>
      <c r="C81" s="222"/>
    </row>
    <row r="82" spans="1:30" s="141" customFormat="1">
      <c r="A82" s="167" t="s">
        <v>37</v>
      </c>
      <c r="B82" s="160"/>
      <c r="C82" s="222"/>
    </row>
    <row r="83" spans="1:30" s="141" customFormat="1">
      <c r="A83" s="228">
        <f>VLOOKUP(B7,E88:T111,10,FALSE)</f>
        <v>0</v>
      </c>
      <c r="B83" s="261"/>
      <c r="C83" s="222"/>
    </row>
    <row r="84" spans="1:30">
      <c r="A84" s="167" t="s">
        <v>49</v>
      </c>
    </row>
    <row r="85" spans="1:30">
      <c r="A85" s="228">
        <f>VLOOKUP(B7,E88:T111,14,FALSE)</f>
        <v>0</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0">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0">
      <c r="D87" s="222"/>
      <c r="E87" s="139"/>
      <c r="F87" s="326" t="s">
        <v>26</v>
      </c>
      <c r="G87" s="326"/>
      <c r="H87" s="326"/>
      <c r="I87" s="326"/>
      <c r="J87" s="326" t="s">
        <v>100</v>
      </c>
      <c r="K87" s="326"/>
      <c r="L87" s="326"/>
      <c r="M87" s="326"/>
      <c r="N87" s="326" t="s">
        <v>34</v>
      </c>
      <c r="O87" s="326"/>
      <c r="P87" s="326"/>
      <c r="Q87" s="326"/>
      <c r="R87" s="326" t="s">
        <v>49</v>
      </c>
      <c r="S87" s="326"/>
      <c r="T87" s="326"/>
      <c r="U87" s="263"/>
      <c r="V87" s="263"/>
      <c r="W87" s="263"/>
      <c r="X87" s="263"/>
      <c r="Y87" s="263"/>
      <c r="Z87" s="263"/>
      <c r="AA87" s="263"/>
      <c r="AB87" s="263"/>
      <c r="AC87" s="263"/>
    </row>
    <row r="88" spans="1:30">
      <c r="D88" s="222"/>
      <c r="E88" s="162">
        <v>40909</v>
      </c>
      <c r="F88" s="327"/>
      <c r="G88" s="327"/>
      <c r="H88" s="327"/>
      <c r="I88" s="327"/>
      <c r="J88" s="327" t="s">
        <v>187</v>
      </c>
      <c r="K88" s="327"/>
      <c r="L88" s="327"/>
      <c r="M88" s="327"/>
      <c r="N88" s="327"/>
      <c r="O88" s="327"/>
      <c r="P88" s="327"/>
      <c r="Q88" s="327"/>
      <c r="R88" s="329"/>
      <c r="S88" s="329"/>
      <c r="T88" s="329"/>
    </row>
    <row r="89" spans="1:30">
      <c r="D89" s="222"/>
      <c r="E89" s="162">
        <v>40940</v>
      </c>
      <c r="F89" s="327"/>
      <c r="G89" s="327"/>
      <c r="H89" s="327"/>
      <c r="I89" s="327"/>
      <c r="J89" s="327"/>
      <c r="K89" s="327"/>
      <c r="L89" s="327"/>
      <c r="M89" s="327"/>
      <c r="N89" s="327"/>
      <c r="O89" s="327"/>
      <c r="P89" s="327"/>
      <c r="Q89" s="327"/>
      <c r="R89" s="329"/>
      <c r="S89" s="329"/>
      <c r="T89" s="329"/>
    </row>
    <row r="90" spans="1:30">
      <c r="D90" s="222"/>
      <c r="E90" s="162">
        <v>40969</v>
      </c>
      <c r="F90" s="327"/>
      <c r="G90" s="327"/>
      <c r="H90" s="327"/>
      <c r="I90" s="327"/>
      <c r="J90" s="327"/>
      <c r="K90" s="327"/>
      <c r="L90" s="327"/>
      <c r="M90" s="327"/>
      <c r="N90" s="327"/>
      <c r="O90" s="327"/>
      <c r="P90" s="327"/>
      <c r="Q90" s="327"/>
      <c r="R90" s="329"/>
      <c r="S90" s="329"/>
      <c r="T90" s="329"/>
    </row>
    <row r="91" spans="1:30">
      <c r="D91" s="222"/>
      <c r="E91" s="162">
        <v>41000</v>
      </c>
      <c r="F91" s="327"/>
      <c r="G91" s="327"/>
      <c r="H91" s="327"/>
      <c r="I91" s="327"/>
      <c r="J91" s="327"/>
      <c r="K91" s="327"/>
      <c r="L91" s="327"/>
      <c r="M91" s="327"/>
      <c r="N91" s="327"/>
      <c r="O91" s="327"/>
      <c r="P91" s="327"/>
      <c r="Q91" s="327"/>
      <c r="R91" s="329"/>
      <c r="S91" s="329"/>
      <c r="T91" s="329"/>
    </row>
    <row r="92" spans="1:30">
      <c r="D92" s="222"/>
      <c r="E92" s="162">
        <v>41030</v>
      </c>
      <c r="F92" s="327"/>
      <c r="G92" s="327"/>
      <c r="H92" s="327"/>
      <c r="I92" s="327"/>
      <c r="J92" s="327"/>
      <c r="K92" s="327"/>
      <c r="L92" s="327"/>
      <c r="M92" s="327"/>
      <c r="N92" s="327"/>
      <c r="O92" s="327"/>
      <c r="P92" s="327"/>
      <c r="Q92" s="327"/>
      <c r="R92" s="329"/>
      <c r="S92" s="329"/>
      <c r="T92" s="329"/>
    </row>
    <row r="93" spans="1:30">
      <c r="D93" s="222"/>
      <c r="E93" s="162">
        <v>41061</v>
      </c>
      <c r="F93" s="327"/>
      <c r="G93" s="327"/>
      <c r="H93" s="327"/>
      <c r="I93" s="327"/>
      <c r="J93" s="327"/>
      <c r="K93" s="327"/>
      <c r="L93" s="327"/>
      <c r="M93" s="327"/>
      <c r="N93" s="327"/>
      <c r="O93" s="327"/>
      <c r="P93" s="327"/>
      <c r="Q93" s="327"/>
      <c r="R93" s="329"/>
      <c r="S93" s="329"/>
      <c r="T93" s="329"/>
    </row>
    <row r="94" spans="1:30">
      <c r="D94" s="222"/>
      <c r="E94" s="162">
        <v>41091</v>
      </c>
      <c r="F94" s="327"/>
      <c r="G94" s="327"/>
      <c r="H94" s="327"/>
      <c r="I94" s="327"/>
      <c r="J94" s="327"/>
      <c r="K94" s="327"/>
      <c r="L94" s="327"/>
      <c r="M94" s="327"/>
      <c r="N94" s="327"/>
      <c r="O94" s="327"/>
      <c r="P94" s="327"/>
      <c r="Q94" s="327"/>
      <c r="R94" s="329"/>
      <c r="S94" s="329"/>
      <c r="T94" s="329"/>
    </row>
    <row r="95" spans="1:30">
      <c r="D95" s="222"/>
      <c r="E95" s="162">
        <v>41122</v>
      </c>
      <c r="F95" s="327"/>
      <c r="G95" s="327"/>
      <c r="H95" s="327"/>
      <c r="I95" s="327"/>
      <c r="J95" s="327"/>
      <c r="K95" s="327"/>
      <c r="L95" s="327"/>
      <c r="M95" s="327"/>
      <c r="N95" s="327"/>
      <c r="O95" s="327"/>
      <c r="P95" s="327"/>
      <c r="Q95" s="327"/>
      <c r="R95" s="329"/>
      <c r="S95" s="329"/>
      <c r="T95" s="329"/>
    </row>
    <row r="96" spans="1:30">
      <c r="D96" s="234"/>
      <c r="E96" s="162">
        <v>41153</v>
      </c>
      <c r="F96" s="327"/>
      <c r="G96" s="327"/>
      <c r="H96" s="327"/>
      <c r="I96" s="327"/>
      <c r="J96" s="327"/>
      <c r="K96" s="327"/>
      <c r="L96" s="327"/>
      <c r="M96" s="327"/>
      <c r="N96" s="327"/>
      <c r="O96" s="327"/>
      <c r="P96" s="327"/>
      <c r="Q96" s="327"/>
      <c r="R96" s="329"/>
      <c r="S96" s="329"/>
      <c r="T96" s="329"/>
    </row>
    <row r="97" spans="4:20">
      <c r="D97" s="234"/>
      <c r="E97" s="162">
        <v>41183</v>
      </c>
      <c r="F97" s="327"/>
      <c r="G97" s="327"/>
      <c r="H97" s="327"/>
      <c r="I97" s="327"/>
      <c r="J97" s="327"/>
      <c r="K97" s="327"/>
      <c r="L97" s="327"/>
      <c r="M97" s="327"/>
      <c r="N97" s="327"/>
      <c r="O97" s="327"/>
      <c r="P97" s="327"/>
      <c r="Q97" s="327"/>
      <c r="R97" s="329"/>
      <c r="S97" s="329"/>
      <c r="T97" s="329"/>
    </row>
    <row r="98" spans="4:20">
      <c r="D98" s="234"/>
      <c r="E98" s="162">
        <v>41214</v>
      </c>
      <c r="F98" s="327"/>
      <c r="G98" s="327"/>
      <c r="H98" s="327"/>
      <c r="I98" s="327"/>
      <c r="J98" s="327"/>
      <c r="K98" s="327"/>
      <c r="L98" s="327"/>
      <c r="M98" s="327"/>
      <c r="N98" s="327"/>
      <c r="O98" s="327"/>
      <c r="P98" s="327"/>
      <c r="Q98" s="327"/>
      <c r="R98" s="329"/>
      <c r="S98" s="329"/>
      <c r="T98" s="329"/>
    </row>
    <row r="99" spans="4:20">
      <c r="D99" s="234"/>
      <c r="E99" s="162">
        <v>41244</v>
      </c>
      <c r="F99" s="327" t="s">
        <v>142</v>
      </c>
      <c r="G99" s="327"/>
      <c r="H99" s="327"/>
      <c r="I99" s="327"/>
      <c r="J99" s="327"/>
      <c r="K99" s="327"/>
      <c r="L99" s="327"/>
      <c r="M99" s="327"/>
      <c r="N99" s="327"/>
      <c r="O99" s="327"/>
      <c r="P99" s="327"/>
      <c r="Q99" s="327"/>
      <c r="R99" s="329"/>
      <c r="S99" s="329"/>
      <c r="T99" s="329"/>
    </row>
    <row r="100" spans="4:20">
      <c r="E100" s="162">
        <v>41275</v>
      </c>
      <c r="F100" s="327"/>
      <c r="G100" s="327"/>
      <c r="H100" s="327"/>
      <c r="I100" s="327"/>
      <c r="J100" s="327"/>
      <c r="K100" s="327"/>
      <c r="L100" s="327"/>
      <c r="M100" s="327"/>
      <c r="N100" s="327"/>
      <c r="O100" s="327"/>
      <c r="P100" s="327"/>
      <c r="Q100" s="327"/>
      <c r="R100" s="329"/>
      <c r="S100" s="329"/>
      <c r="T100" s="329"/>
    </row>
    <row r="101" spans="4:20">
      <c r="E101" s="162">
        <v>41306</v>
      </c>
      <c r="F101" s="327"/>
      <c r="G101" s="327"/>
      <c r="H101" s="327"/>
      <c r="I101" s="327"/>
      <c r="J101" s="327"/>
      <c r="K101" s="327"/>
      <c r="L101" s="327"/>
      <c r="M101" s="327"/>
      <c r="N101" s="327"/>
      <c r="O101" s="327"/>
      <c r="P101" s="327"/>
      <c r="Q101" s="327"/>
      <c r="R101" s="329"/>
      <c r="S101" s="329"/>
      <c r="T101" s="329"/>
    </row>
    <row r="102" spans="4:20">
      <c r="E102" s="162">
        <v>41334</v>
      </c>
      <c r="F102" s="327"/>
      <c r="G102" s="327"/>
      <c r="H102" s="327"/>
      <c r="I102" s="327"/>
      <c r="J102" s="327"/>
      <c r="K102" s="327"/>
      <c r="L102" s="327"/>
      <c r="M102" s="327"/>
      <c r="N102" s="327"/>
      <c r="O102" s="327"/>
      <c r="P102" s="327"/>
      <c r="Q102" s="327"/>
      <c r="R102" s="329"/>
      <c r="S102" s="329"/>
      <c r="T102" s="329"/>
    </row>
    <row r="103" spans="4:20">
      <c r="E103" s="162">
        <v>41365</v>
      </c>
      <c r="F103" s="327"/>
      <c r="G103" s="327"/>
      <c r="H103" s="327"/>
      <c r="I103" s="327"/>
      <c r="J103" s="327"/>
      <c r="K103" s="327"/>
      <c r="L103" s="327"/>
      <c r="M103" s="327"/>
      <c r="N103" s="327"/>
      <c r="O103" s="327"/>
      <c r="P103" s="327"/>
      <c r="Q103" s="327"/>
      <c r="R103" s="329"/>
      <c r="S103" s="329"/>
      <c r="T103" s="329"/>
    </row>
    <row r="104" spans="4:20">
      <c r="E104" s="162">
        <v>41395</v>
      </c>
      <c r="F104" s="327"/>
      <c r="G104" s="327"/>
      <c r="H104" s="327"/>
      <c r="I104" s="327"/>
      <c r="J104" s="327"/>
      <c r="K104" s="327"/>
      <c r="L104" s="327"/>
      <c r="M104" s="327"/>
      <c r="N104" s="327"/>
      <c r="O104" s="327"/>
      <c r="P104" s="327"/>
      <c r="Q104" s="327"/>
      <c r="R104" s="329" t="s">
        <v>238</v>
      </c>
      <c r="S104" s="329"/>
      <c r="T104" s="329"/>
    </row>
    <row r="105" spans="4:20">
      <c r="E105" s="162">
        <v>41426</v>
      </c>
      <c r="F105" s="327"/>
      <c r="G105" s="327"/>
      <c r="H105" s="327"/>
      <c r="I105" s="327"/>
      <c r="J105" s="327"/>
      <c r="K105" s="327"/>
      <c r="L105" s="327"/>
      <c r="M105" s="327"/>
      <c r="N105" s="327"/>
      <c r="O105" s="327"/>
      <c r="P105" s="327"/>
      <c r="Q105" s="327"/>
      <c r="R105" s="329"/>
      <c r="S105" s="329"/>
      <c r="T105" s="329"/>
    </row>
    <row r="106" spans="4:20">
      <c r="E106" s="162">
        <v>41456</v>
      </c>
      <c r="F106" s="327"/>
      <c r="G106" s="327"/>
      <c r="H106" s="327"/>
      <c r="I106" s="327"/>
      <c r="J106" s="327"/>
      <c r="K106" s="327"/>
      <c r="L106" s="327"/>
      <c r="M106" s="327"/>
      <c r="N106" s="327"/>
      <c r="O106" s="327"/>
      <c r="P106" s="327"/>
      <c r="Q106" s="327"/>
      <c r="R106" s="329"/>
      <c r="S106" s="329"/>
      <c r="T106" s="329"/>
    </row>
    <row r="107" spans="4:20">
      <c r="E107" s="162">
        <v>41487</v>
      </c>
      <c r="F107" s="327"/>
      <c r="G107" s="327"/>
      <c r="H107" s="327"/>
      <c r="I107" s="327"/>
      <c r="J107" s="327"/>
      <c r="K107" s="327"/>
      <c r="L107" s="327"/>
      <c r="M107" s="327"/>
      <c r="N107" s="327"/>
      <c r="O107" s="327"/>
      <c r="P107" s="327"/>
      <c r="Q107" s="327"/>
      <c r="R107" s="329"/>
      <c r="S107" s="329"/>
      <c r="T107" s="329"/>
    </row>
    <row r="108" spans="4:20">
      <c r="E108" s="162">
        <v>41518</v>
      </c>
      <c r="F108" s="327"/>
      <c r="G108" s="327"/>
      <c r="H108" s="327"/>
      <c r="I108" s="327"/>
      <c r="J108" s="327"/>
      <c r="K108" s="327"/>
      <c r="L108" s="327"/>
      <c r="M108" s="327"/>
      <c r="N108" s="327"/>
      <c r="O108" s="327"/>
      <c r="P108" s="327"/>
      <c r="Q108" s="327"/>
      <c r="R108" s="329"/>
      <c r="S108" s="329"/>
      <c r="T108" s="329"/>
    </row>
    <row r="109" spans="4:20">
      <c r="E109" s="162">
        <v>41548</v>
      </c>
      <c r="F109" s="327"/>
      <c r="G109" s="327"/>
      <c r="H109" s="327"/>
      <c r="I109" s="327"/>
      <c r="J109" s="327"/>
      <c r="K109" s="327"/>
      <c r="L109" s="327"/>
      <c r="M109" s="327"/>
      <c r="N109" s="327"/>
      <c r="O109" s="327"/>
      <c r="P109" s="327"/>
      <c r="Q109" s="327"/>
      <c r="R109" s="329"/>
      <c r="S109" s="329"/>
      <c r="T109" s="329"/>
    </row>
    <row r="110" spans="4:20">
      <c r="E110" s="162">
        <v>41579</v>
      </c>
      <c r="F110" s="327"/>
      <c r="G110" s="327"/>
      <c r="H110" s="327"/>
      <c r="I110" s="327"/>
      <c r="J110" s="327"/>
      <c r="K110" s="327"/>
      <c r="L110" s="327"/>
      <c r="M110" s="327"/>
      <c r="N110" s="327"/>
      <c r="O110" s="327"/>
      <c r="P110" s="327"/>
      <c r="Q110" s="327"/>
      <c r="R110" s="329"/>
      <c r="S110" s="329"/>
      <c r="T110" s="329"/>
    </row>
    <row r="111" spans="4:20">
      <c r="E111" s="162">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scale="80">
      <pane xSplit="1" topLeftCell="B1" activePane="topRight" state="frozen"/>
      <selection pane="topRight" activeCell="B1" sqref="B1"/>
      <rowBreaks count="1" manualBreakCount="1">
        <brk id="64" max="1" man="1"/>
      </rowBreaks>
      <pageMargins left="0.5" right="0.5" top="0.25" bottom="0.25" header="0.5" footer="0.5"/>
      <pageSetup scale="99" orientation="portrait" r:id="rId1"/>
      <headerFooter alignWithMargins="0"/>
    </customSheetView>
    <customSheetView guid="{BE3D6E2B-609E-47D5-9384-D7369416F08A}" scale="80" topLeftCell="A4">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80" topLeftCell="A7">
      <pane xSplit="1" topLeftCell="V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80">
      <pane xSplit="1" topLeftCell="B1" activePane="topRight" state="frozen"/>
      <selection pane="topRight" activeCell="A3" sqref="A3"/>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pane xSplit="1" topLeftCell="B1" activePane="topRight" state="frozen"/>
      <selection pane="topRight" activeCell="B1" sqref="B1"/>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pane xSplit="1" topLeftCell="B1" activePane="topRight" state="frozen"/>
      <selection pane="topRight" activeCell="A11" sqref="A11:XFD11"/>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9">
      <pane xSplit="1" topLeftCell="D1" activePane="topRight" state="frozen"/>
      <selection pane="topRight" activeCell="X32" sqref="F32:X50"/>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4">
      <pane xSplit="1" topLeftCell="R1" activePane="topRight" state="frozen"/>
      <selection pane="topRight" activeCell="R5" sqref="R5"/>
      <rowBreaks count="1" manualBreakCount="1">
        <brk id="64" max="1" man="1"/>
      </rowBreaks>
      <pageMargins left="0.5" right="0.5" top="0.25" bottom="0.25" header="0.5" footer="0.5"/>
      <pageSetup scale="99" orientation="portrait" r:id="rId8"/>
      <headerFooter alignWithMargins="0"/>
    </customSheetView>
    <customSheetView guid="{959722E8-F874-4857-A4F0-9FE9FF920D93}" scale="60" topLeftCell="A40">
      <pane xSplit="1" topLeftCell="V1" activePane="topRight" state="frozen"/>
      <selection pane="topRight" activeCell="W79" sqref="W79"/>
      <rowBreaks count="1" manualBreakCount="1">
        <brk id="64" max="1" man="1"/>
      </rowBreaks>
      <pageMargins left="0.5" right="0.5" top="0.25" bottom="0.25" header="0.5" footer="0.5"/>
      <pageSetup scale="99" orientation="portrait" r:id="rId9"/>
      <headerFooter alignWithMargins="0"/>
    </customSheetView>
    <customSheetView guid="{A1C77666-EE60-4CD7-ADF7-26F191645AF7}" scale="80" topLeftCell="A34">
      <pane xSplit="1" topLeftCell="Q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80">
      <pane xSplit="1" topLeftCell="M1" activePane="topRight" state="frozen"/>
      <selection pane="topRight" activeCell="N5" sqref="N5"/>
      <rowBreaks count="1" manualBreakCount="1">
        <brk id="64" max="1" man="1"/>
      </rowBreaks>
      <pageMargins left="0.5" right="0.5" top="0.25" bottom="0.25" header="0.5" footer="0.5"/>
      <pageSetup scale="99" orientation="portrait" r:id="rId11"/>
      <headerFooter alignWithMargins="0"/>
    </customSheetView>
    <customSheetView guid="{27AF950E-34D4-43EE-90A3-22B2AFD6D517}" scale="80">
      <pane xSplit="1" topLeftCell="M1" activePane="topRight" state="frozen"/>
      <selection pane="topRight" activeCell="N5" sqref="N5"/>
      <rowBreaks count="1" manualBreakCount="1">
        <brk id="64" max="1" man="1"/>
      </rowBreaks>
      <pageMargins left="0.5" right="0.5" top="0.25" bottom="0.25" header="0.5" footer="0.5"/>
      <pageSetup scale="99" orientation="portrait" r:id="rId12"/>
      <headerFooter alignWithMargins="0"/>
    </customSheetView>
    <customSheetView guid="{C83DBA27-DBEA-4CD5-9486-A93C389B7D9F}" scale="80" topLeftCell="A40">
      <pane xSplit="1" topLeftCell="M1" activePane="topRight" state="frozen"/>
      <selection pane="topRight" activeCell="T75" sqref="T75"/>
      <rowBreaks count="1" manualBreakCount="1">
        <brk id="64" max="1" man="1"/>
      </rowBreaks>
      <pageMargins left="0.5" right="0.5" top="0.25" bottom="0.25" header="0.5" footer="0.5"/>
      <pageSetup scale="99" orientation="portrait" r:id="rId13"/>
      <headerFooter alignWithMargins="0"/>
    </customSheetView>
    <customSheetView guid="{E9B595C0-77EB-4C88-8860-A07A7DB0399B}" scale="80" topLeftCell="A7">
      <pane xSplit="1" topLeftCell="N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8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60">
      <pane xSplit="1" topLeftCell="J1" activePane="topRight" state="frozen"/>
      <selection pane="topRight" activeCell="S32" sqref="S32"/>
      <rowBreaks count="1" manualBreakCount="1">
        <brk id="64" max="1" man="1"/>
      </rowBreaks>
      <pageMargins left="0.5" right="0.5" top="0.25" bottom="0.25" header="0.5" footer="0.5"/>
      <pageSetup scale="99" orientation="portrait" r:id="rId16"/>
      <headerFooter alignWithMargins="0"/>
    </customSheetView>
    <customSheetView guid="{B27B988B-7FE7-4E90-800C-F8C6DA9EBA91}" scale="60">
      <pane xSplit="1" topLeftCell="B1" activePane="topRight" state="frozen"/>
      <selection pane="topRight" activeCell="F69" sqref="F69:AC69"/>
      <rowBreaks count="1" manualBreakCount="1">
        <brk id="64" max="1" man="1"/>
      </rowBreaks>
      <pageMargins left="0.5" right="0.5" top="0.25" bottom="0.25" header="0.5" footer="0.5"/>
      <pageSetup scale="99" orientation="portrait" r:id="rId17"/>
      <headerFooter alignWithMargins="0"/>
    </customSheetView>
    <customSheetView guid="{E671AD56-0747-47C6-9FD6-DDF854F488F8}" scale="8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80" topLeftCell="A10">
      <pane xSplit="1" topLeftCell="L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80" showPageBreaks="1" printArea="1">
      <pane xSplit="1" topLeftCell="M1" activePane="topRight" state="frozen"/>
      <selection pane="topRight" activeCell="N5" sqref="N5"/>
      <rowBreaks count="1" manualBreakCount="1">
        <brk id="64" max="1" man="1"/>
      </rowBreaks>
      <pageMargins left="0.5" right="0.5" top="0.25" bottom="0.25" header="0.5" footer="0.5"/>
      <pageSetup scale="99" orientation="landscape" r:id="rId20"/>
      <headerFooter alignWithMargins="0"/>
    </customSheetView>
    <customSheetView guid="{B01B5E33-245B-40EB-A009-7C8850FFCABF}" scale="80">
      <pane xSplit="1" topLeftCell="Q1" activePane="topRight" state="frozen"/>
      <selection pane="topRight" activeCell="T11" sqref="T11"/>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pane xSplit="1" topLeftCell="Q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80">
      <pane xSplit="1" topLeftCell="B1" activePane="topRight" state="frozen"/>
      <selection pane="topRight" activeCell="A3" sqref="A3"/>
      <rowBreaks count="1" manualBreakCount="1">
        <brk id="64" max="1" man="1"/>
      </rowBreaks>
      <pageMargins left="0.5" right="0.5" top="0.25" bottom="0.25" header="0.5" footer="0.5"/>
      <pageSetup scale="99" orientation="portrait" r:id="rId23"/>
      <headerFooter alignWithMargins="0"/>
    </customSheetView>
    <customSheetView guid="{CF610BCD-704F-411F-A65E-EFA33D00B85C}" scale="80" topLeftCell="A16">
      <pane xSplit="1" topLeftCell="V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80" topLeftCell="A7">
      <pane xSplit="1" topLeftCell="V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80" topLeftCell="A4">
      <pane xSplit="1" topLeftCell="W1" activePane="topRight" state="frozen"/>
      <selection pane="topRight" activeCell="AB72" sqref="AB72"/>
      <rowBreaks count="1" manualBreakCount="1">
        <brk id="64" max="1" man="1"/>
      </rowBreaks>
      <pageMargins left="0.5" right="0.5" top="0.25" bottom="0.25" header="0.5" footer="0.5"/>
      <pageSetup scale="99" orientation="portrait" r:id="rId26"/>
      <headerFooter alignWithMargins="0"/>
    </customSheetView>
    <customSheetView guid="{31AF93E1-8CA4-4E17-B4A7-D8D38F96FDDB}" scale="80" topLeftCell="A4">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80" topLeftCell="A4">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80" topLeftCell="A4">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23.xml><?xml version="1.0" encoding="utf-8"?>
<worksheet xmlns="http://schemas.openxmlformats.org/spreadsheetml/2006/main" xmlns:r="http://schemas.openxmlformats.org/officeDocument/2006/relationships">
  <dimension ref="A1:AE111"/>
  <sheetViews>
    <sheetView topLeftCell="A8" zoomScale="80" zoomScaleNormal="80" workbookViewId="0">
      <pane ySplit="465" activePane="bottomLeft"/>
      <selection activeCell="AB73" sqref="AB73"/>
      <selection pane="bottomLeft" activeCell="AB32" sqref="AB32:AB39"/>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29" width="16.42578125" style="139" bestFit="1" customWidth="1"/>
    <col min="30" max="30" width="15.42578125" style="140" customWidth="1"/>
    <col min="31" max="31" width="6.42578125" style="139" customWidth="1"/>
    <col min="32" max="32" width="15.42578125" style="139" customWidth="1"/>
    <col min="33" max="16384" width="9.140625" style="139"/>
  </cols>
  <sheetData>
    <row r="1" spans="1:31">
      <c r="A1" s="136" t="s">
        <v>3</v>
      </c>
      <c r="B1" s="137" t="s">
        <v>117</v>
      </c>
      <c r="C1" s="138"/>
      <c r="D1" s="325" t="s">
        <v>23</v>
      </c>
      <c r="E1" s="325"/>
      <c r="F1" s="325"/>
    </row>
    <row r="2" spans="1:31">
      <c r="A2" s="136" t="s">
        <v>4</v>
      </c>
      <c r="B2" s="137" t="s">
        <v>123</v>
      </c>
      <c r="C2" s="138"/>
      <c r="E2" s="142"/>
      <c r="F2" s="143">
        <v>2012</v>
      </c>
      <c r="G2" s="143">
        <v>2013</v>
      </c>
      <c r="H2" s="143">
        <v>2014</v>
      </c>
      <c r="I2" s="143">
        <v>2015</v>
      </c>
    </row>
    <row r="3" spans="1:31">
      <c r="A3" s="136" t="s">
        <v>5</v>
      </c>
      <c r="B3" s="144" t="s">
        <v>98</v>
      </c>
      <c r="C3" s="145"/>
      <c r="E3" s="146" t="s">
        <v>181</v>
      </c>
      <c r="F3" s="147">
        <v>87500</v>
      </c>
      <c r="G3" s="242">
        <v>87500</v>
      </c>
      <c r="H3" s="242">
        <v>87500</v>
      </c>
      <c r="I3" s="242">
        <v>87500</v>
      </c>
    </row>
    <row r="4" spans="1:31">
      <c r="A4" s="136" t="s">
        <v>7</v>
      </c>
      <c r="B4" s="148">
        <v>41260</v>
      </c>
      <c r="C4" s="149"/>
      <c r="E4" s="146" t="s">
        <v>62</v>
      </c>
      <c r="F4" s="150">
        <v>35818510</v>
      </c>
      <c r="G4" s="150">
        <v>35818510</v>
      </c>
      <c r="H4" s="150">
        <v>35818510</v>
      </c>
      <c r="I4" s="150">
        <v>35818510</v>
      </c>
      <c r="J4" s="151"/>
      <c r="K4" s="151"/>
      <c r="L4" s="151"/>
      <c r="M4" s="151"/>
      <c r="N4" s="151"/>
      <c r="O4" s="151"/>
      <c r="P4" s="151"/>
      <c r="Q4" s="151"/>
      <c r="R4" s="151"/>
      <c r="S4" s="151"/>
      <c r="T4" s="151"/>
      <c r="U4" s="151"/>
      <c r="V4" s="151"/>
      <c r="W4" s="151"/>
      <c r="X4" s="151"/>
      <c r="Y4" s="151"/>
      <c r="Z4" s="151"/>
      <c r="AA4" s="151"/>
      <c r="AB4" s="151"/>
      <c r="AC4" s="151"/>
      <c r="AD4" s="263"/>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263"/>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263"/>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263"/>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310.23</v>
      </c>
      <c r="E11" s="175" t="s">
        <v>24</v>
      </c>
      <c r="F11" s="176">
        <v>0</v>
      </c>
      <c r="G11" s="176">
        <v>0</v>
      </c>
      <c r="H11" s="176">
        <v>0</v>
      </c>
      <c r="I11" s="176">
        <v>0</v>
      </c>
      <c r="J11" s="176">
        <v>0</v>
      </c>
      <c r="K11" s="176">
        <v>0</v>
      </c>
      <c r="L11" s="176">
        <v>0</v>
      </c>
      <c r="M11" s="176">
        <v>162.22499999999999</v>
      </c>
      <c r="N11" s="176">
        <v>4.3200000000069849E-3</v>
      </c>
      <c r="O11" s="176">
        <v>1.3087800000000129</v>
      </c>
      <c r="P11" s="176">
        <v>86.679899999999975</v>
      </c>
      <c r="Q11" s="176">
        <v>0</v>
      </c>
      <c r="R11" s="281">
        <v>0</v>
      </c>
      <c r="S11" s="281">
        <v>275.94900000000007</v>
      </c>
      <c r="T11" s="235">
        <v>15.63</v>
      </c>
      <c r="U11" s="235">
        <v>39.6</v>
      </c>
      <c r="V11" s="235">
        <v>0</v>
      </c>
      <c r="W11" s="235">
        <v>79.92</v>
      </c>
      <c r="X11" s="235">
        <v>12.96</v>
      </c>
      <c r="Y11" s="235">
        <v>398.52</v>
      </c>
      <c r="Z11" s="235">
        <v>888.84</v>
      </c>
      <c r="AA11" s="235">
        <v>0</v>
      </c>
      <c r="AB11" s="235">
        <v>310.23</v>
      </c>
      <c r="AC11" s="235"/>
      <c r="AD11" s="177">
        <f>SUM(F11:AC11)</f>
        <v>2271.8670000000002</v>
      </c>
      <c r="AE11" s="141">
        <v>4</v>
      </c>
    </row>
    <row r="12" spans="1:31">
      <c r="A12" s="173" t="s">
        <v>97</v>
      </c>
      <c r="B12" s="178">
        <f>HLOOKUP($B$7,$F$8:$AC$75,AE12,FALSE)</f>
        <v>0.12</v>
      </c>
      <c r="E12" s="175" t="s">
        <v>24</v>
      </c>
      <c r="F12" s="179">
        <v>0</v>
      </c>
      <c r="G12" s="179">
        <v>0</v>
      </c>
      <c r="H12" s="179">
        <v>0</v>
      </c>
      <c r="I12" s="179">
        <v>0</v>
      </c>
      <c r="J12" s="179">
        <v>0</v>
      </c>
      <c r="K12" s="179">
        <v>0</v>
      </c>
      <c r="L12" s="179">
        <v>0</v>
      </c>
      <c r="M12" s="179">
        <v>4.3200000000000002E-2</v>
      </c>
      <c r="N12" s="179">
        <v>0</v>
      </c>
      <c r="O12" s="179">
        <v>4.4999999999999971E-3</v>
      </c>
      <c r="P12" s="179">
        <v>3.7800000000000007E-2</v>
      </c>
      <c r="Q12" s="179">
        <v>0</v>
      </c>
      <c r="R12" s="282">
        <v>4.500000000000004E-3</v>
      </c>
      <c r="S12" s="282">
        <v>2.6999999999999996E-2</v>
      </c>
      <c r="T12" s="236">
        <v>0.01</v>
      </c>
      <c r="U12" s="236">
        <v>0.02</v>
      </c>
      <c r="V12" s="236">
        <v>0</v>
      </c>
      <c r="W12" s="236">
        <v>0.05</v>
      </c>
      <c r="X12" s="236">
        <v>0.01</v>
      </c>
      <c r="Y12" s="236">
        <v>0.11</v>
      </c>
      <c r="Z12" s="236">
        <v>0.37</v>
      </c>
      <c r="AA12" s="236">
        <v>0</v>
      </c>
      <c r="AB12" s="236">
        <v>0.12</v>
      </c>
      <c r="AC12" s="236"/>
      <c r="AD12" s="180">
        <f>SUM(F12:AC12)</f>
        <v>0.80700000000000005</v>
      </c>
      <c r="AE12" s="141">
        <v>5</v>
      </c>
    </row>
    <row r="13" spans="1:31">
      <c r="A13" s="173" t="s">
        <v>21</v>
      </c>
      <c r="B13" s="174">
        <f>HLOOKUP($B$7,$F$8:$AC$75,AE13,FALSE)</f>
        <v>-272.26</v>
      </c>
      <c r="E13" s="175" t="s">
        <v>24</v>
      </c>
      <c r="F13" s="176">
        <v>0</v>
      </c>
      <c r="G13" s="176">
        <v>0</v>
      </c>
      <c r="H13" s="176">
        <v>0</v>
      </c>
      <c r="I13" s="176">
        <v>0</v>
      </c>
      <c r="J13" s="176">
        <v>0</v>
      </c>
      <c r="K13" s="176">
        <v>0</v>
      </c>
      <c r="L13" s="176">
        <v>0</v>
      </c>
      <c r="M13" s="176">
        <v>0</v>
      </c>
      <c r="N13" s="176">
        <v>0</v>
      </c>
      <c r="O13" s="176">
        <v>0</v>
      </c>
      <c r="P13" s="176">
        <v>-117.9</v>
      </c>
      <c r="Q13" s="176">
        <v>0</v>
      </c>
      <c r="R13" s="281">
        <v>106.11000000000001</v>
      </c>
      <c r="S13" s="281">
        <v>-56.925000000000004</v>
      </c>
      <c r="T13" s="235">
        <v>-184.19</v>
      </c>
      <c r="U13" s="235">
        <v>-67.11</v>
      </c>
      <c r="V13" s="235">
        <v>0</v>
      </c>
      <c r="W13" s="235">
        <v>-86.12</v>
      </c>
      <c r="X13" s="235">
        <v>-14.17</v>
      </c>
      <c r="Y13" s="235">
        <v>-25.2</v>
      </c>
      <c r="Z13" s="235">
        <v>-395.46</v>
      </c>
      <c r="AA13" s="235">
        <v>0</v>
      </c>
      <c r="AB13" s="235">
        <v>-272.26</v>
      </c>
      <c r="AC13" s="235"/>
      <c r="AD13" s="177">
        <f>SUM(F13:AC13)</f>
        <v>-1113.2249999999999</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87500</v>
      </c>
      <c r="E15" s="142"/>
      <c r="F15" s="177">
        <f>$F$3</f>
        <v>87500</v>
      </c>
      <c r="G15" s="177">
        <f>$F$3</f>
        <v>87500</v>
      </c>
      <c r="H15" s="177">
        <f t="shared" ref="H15:Q15" si="0">$F$3</f>
        <v>87500</v>
      </c>
      <c r="I15" s="177">
        <f t="shared" si="0"/>
        <v>87500</v>
      </c>
      <c r="J15" s="177">
        <f t="shared" si="0"/>
        <v>87500</v>
      </c>
      <c r="K15" s="177">
        <f t="shared" si="0"/>
        <v>87500</v>
      </c>
      <c r="L15" s="177">
        <f t="shared" si="0"/>
        <v>87500</v>
      </c>
      <c r="M15" s="177">
        <f t="shared" si="0"/>
        <v>87500</v>
      </c>
      <c r="N15" s="177">
        <f t="shared" si="0"/>
        <v>87500</v>
      </c>
      <c r="O15" s="177">
        <f t="shared" si="0"/>
        <v>87500</v>
      </c>
      <c r="P15" s="177">
        <f t="shared" si="0"/>
        <v>87500</v>
      </c>
      <c r="Q15" s="177">
        <f t="shared" si="0"/>
        <v>87500</v>
      </c>
      <c r="R15" s="177">
        <f>$G$3</f>
        <v>87500</v>
      </c>
      <c r="S15" s="177">
        <f t="shared" ref="S15:AC15" si="1">$G$3</f>
        <v>87500</v>
      </c>
      <c r="T15" s="177">
        <f t="shared" si="1"/>
        <v>87500</v>
      </c>
      <c r="U15" s="177">
        <f t="shared" si="1"/>
        <v>87500</v>
      </c>
      <c r="V15" s="177">
        <f t="shared" si="1"/>
        <v>87500</v>
      </c>
      <c r="W15" s="177">
        <f t="shared" si="1"/>
        <v>87500</v>
      </c>
      <c r="X15" s="177">
        <f t="shared" si="1"/>
        <v>87500</v>
      </c>
      <c r="Y15" s="177">
        <f t="shared" si="1"/>
        <v>87500</v>
      </c>
      <c r="Z15" s="177">
        <f t="shared" si="1"/>
        <v>87500</v>
      </c>
      <c r="AA15" s="177">
        <f t="shared" si="1"/>
        <v>87500</v>
      </c>
      <c r="AB15" s="177">
        <f t="shared" si="1"/>
        <v>87500</v>
      </c>
      <c r="AC15" s="177">
        <f t="shared" si="1"/>
        <v>87500</v>
      </c>
      <c r="AD15" s="172"/>
      <c r="AE15" s="141">
        <v>8</v>
      </c>
    </row>
    <row r="16" spans="1:31">
      <c r="A16" s="136" t="s">
        <v>77</v>
      </c>
      <c r="B16" s="181">
        <f>HLOOKUP($B$7,$F$8:$AC$75,AE16,FALSE)</f>
        <v>80208.333333333328</v>
      </c>
      <c r="E16" s="142"/>
      <c r="F16" s="177">
        <f>F15*(F9/12)</f>
        <v>7291.6666666666661</v>
      </c>
      <c r="G16" s="177">
        <f t="shared" ref="G16:Q16" si="2">G15*(G9/12)</f>
        <v>14583.333333333332</v>
      </c>
      <c r="H16" s="177">
        <f t="shared" si="2"/>
        <v>21875</v>
      </c>
      <c r="I16" s="177">
        <f t="shared" si="2"/>
        <v>29166.666666666664</v>
      </c>
      <c r="J16" s="177">
        <f t="shared" si="2"/>
        <v>36458.333333333336</v>
      </c>
      <c r="K16" s="177">
        <f t="shared" si="2"/>
        <v>43750</v>
      </c>
      <c r="L16" s="177">
        <f t="shared" si="2"/>
        <v>51041.666666666672</v>
      </c>
      <c r="M16" s="177">
        <f t="shared" si="2"/>
        <v>58333.333333333328</v>
      </c>
      <c r="N16" s="177">
        <f t="shared" si="2"/>
        <v>65625</v>
      </c>
      <c r="O16" s="177">
        <f t="shared" si="2"/>
        <v>72916.666666666672</v>
      </c>
      <c r="P16" s="177">
        <f t="shared" si="2"/>
        <v>80208.333333333328</v>
      </c>
      <c r="Q16" s="177">
        <f t="shared" si="2"/>
        <v>87500</v>
      </c>
      <c r="R16" s="177">
        <f>R15*(R9/12)</f>
        <v>7291.6666666666661</v>
      </c>
      <c r="S16" s="177">
        <f t="shared" ref="S16:AC16" si="3">S15*(S9/12)</f>
        <v>14583.333333333332</v>
      </c>
      <c r="T16" s="177">
        <f t="shared" si="3"/>
        <v>21875</v>
      </c>
      <c r="U16" s="177">
        <f t="shared" si="3"/>
        <v>29166.666666666664</v>
      </c>
      <c r="V16" s="177">
        <f t="shared" si="3"/>
        <v>36458.333333333336</v>
      </c>
      <c r="W16" s="177">
        <f t="shared" si="3"/>
        <v>43750</v>
      </c>
      <c r="X16" s="177">
        <f t="shared" si="3"/>
        <v>51041.666666666672</v>
      </c>
      <c r="Y16" s="177">
        <f t="shared" si="3"/>
        <v>58333.333333333328</v>
      </c>
      <c r="Z16" s="177">
        <f t="shared" si="3"/>
        <v>65625</v>
      </c>
      <c r="AA16" s="177">
        <f t="shared" si="3"/>
        <v>72916.666666666672</v>
      </c>
      <c r="AB16" s="177">
        <f t="shared" si="3"/>
        <v>80208.333333333328</v>
      </c>
      <c r="AC16" s="177">
        <f t="shared" si="3"/>
        <v>87500</v>
      </c>
      <c r="AD16" s="172"/>
      <c r="AE16" s="141">
        <v>9</v>
      </c>
    </row>
    <row r="17" spans="1:31">
      <c r="A17" s="182" t="s">
        <v>70</v>
      </c>
      <c r="B17" s="174">
        <f>HLOOKUP($B$7,$F$8:$AC$75,AE17,FALSE)</f>
        <v>2021.6490000000001</v>
      </c>
      <c r="E17" s="142"/>
      <c r="F17" s="183">
        <f>F11</f>
        <v>0</v>
      </c>
      <c r="G17" s="183">
        <f>F17+G11</f>
        <v>0</v>
      </c>
      <c r="H17" s="183">
        <f t="shared" ref="H17:Q17" si="4">G17+H11</f>
        <v>0</v>
      </c>
      <c r="I17" s="183">
        <f t="shared" si="4"/>
        <v>0</v>
      </c>
      <c r="J17" s="183">
        <f t="shared" si="4"/>
        <v>0</v>
      </c>
      <c r="K17" s="183">
        <f t="shared" si="4"/>
        <v>0</v>
      </c>
      <c r="L17" s="183">
        <f t="shared" si="4"/>
        <v>0</v>
      </c>
      <c r="M17" s="183">
        <f t="shared" si="4"/>
        <v>162.22499999999999</v>
      </c>
      <c r="N17" s="183">
        <f t="shared" si="4"/>
        <v>162.22932</v>
      </c>
      <c r="O17" s="183">
        <f t="shared" si="4"/>
        <v>163.53810000000001</v>
      </c>
      <c r="P17" s="183">
        <f t="shared" si="4"/>
        <v>250.21799999999999</v>
      </c>
      <c r="Q17" s="183">
        <f t="shared" si="4"/>
        <v>250.21799999999999</v>
      </c>
      <c r="R17" s="183">
        <f>R11</f>
        <v>0</v>
      </c>
      <c r="S17" s="183">
        <f t="shared" ref="S17" si="5">R17+S11</f>
        <v>275.94900000000007</v>
      </c>
      <c r="T17" s="183">
        <f>S17+T11</f>
        <v>291.57900000000006</v>
      </c>
      <c r="U17" s="183">
        <f t="shared" ref="U17:AC17" si="6">T17+U11</f>
        <v>331.17900000000009</v>
      </c>
      <c r="V17" s="183">
        <f t="shared" si="6"/>
        <v>331.17900000000009</v>
      </c>
      <c r="W17" s="183">
        <f t="shared" si="6"/>
        <v>411.0990000000001</v>
      </c>
      <c r="X17" s="183">
        <f t="shared" si="6"/>
        <v>424.05900000000008</v>
      </c>
      <c r="Y17" s="183">
        <f t="shared" si="6"/>
        <v>822.57900000000006</v>
      </c>
      <c r="Z17" s="183">
        <f t="shared" si="6"/>
        <v>1711.4190000000001</v>
      </c>
      <c r="AA17" s="183">
        <f t="shared" si="6"/>
        <v>1711.4190000000001</v>
      </c>
      <c r="AB17" s="183">
        <f t="shared" si="6"/>
        <v>2021.6490000000001</v>
      </c>
      <c r="AC17" s="183">
        <f t="shared" si="6"/>
        <v>2021.6490000000001</v>
      </c>
      <c r="AD17" s="184"/>
      <c r="AE17" s="141">
        <v>10</v>
      </c>
    </row>
    <row r="18" spans="1:31">
      <c r="A18" s="182" t="s">
        <v>12</v>
      </c>
      <c r="B18" s="174">
        <f>HLOOKUP($B$7,$F$8:$AC$75,AE18,FALSE)</f>
        <v>210641.58</v>
      </c>
      <c r="E18" s="175" t="s">
        <v>111</v>
      </c>
      <c r="F18" s="176">
        <v>16537.5</v>
      </c>
      <c r="G18" s="176">
        <v>0</v>
      </c>
      <c r="H18" s="176">
        <v>463.32899999999995</v>
      </c>
      <c r="I18" s="176">
        <v>375.00029999999998</v>
      </c>
      <c r="J18" s="176">
        <v>375.00029999999998</v>
      </c>
      <c r="K18" s="176">
        <v>15245.28</v>
      </c>
      <c r="L18" s="176">
        <v>16401.363300000001</v>
      </c>
      <c r="M18" s="176">
        <v>25304.166000000001</v>
      </c>
      <c r="N18" s="176">
        <v>27375.297120000003</v>
      </c>
      <c r="O18" s="176">
        <v>29644.641638999998</v>
      </c>
      <c r="P18" s="176">
        <v>31301.7048</v>
      </c>
      <c r="Q18" s="176">
        <v>37863.471599999997</v>
      </c>
      <c r="R18" s="281">
        <v>37863.468000000001</v>
      </c>
      <c r="S18" s="281">
        <v>43302.87</v>
      </c>
      <c r="T18" s="235">
        <v>59691</v>
      </c>
      <c r="U18" s="235">
        <v>63865</v>
      </c>
      <c r="V18" s="235">
        <v>68772.600000000006</v>
      </c>
      <c r="W18" s="235">
        <v>118306.8</v>
      </c>
      <c r="X18" s="235">
        <v>136985.4</v>
      </c>
      <c r="Y18" s="235">
        <v>150920.1</v>
      </c>
      <c r="Z18" s="235">
        <v>171440.46</v>
      </c>
      <c r="AA18" s="235">
        <v>184701.6</v>
      </c>
      <c r="AB18" s="235">
        <v>210641.58</v>
      </c>
      <c r="AC18" s="235"/>
      <c r="AD18" s="184"/>
      <c r="AE18" s="141">
        <v>11</v>
      </c>
    </row>
    <row r="19" spans="1:31">
      <c r="A19" s="185" t="s">
        <v>39</v>
      </c>
      <c r="B19" s="186">
        <f>HLOOKUP($B$7,$F$8:$AC$75,AE19,FALSE)</f>
        <v>212663.22899999999</v>
      </c>
      <c r="C19" s="187"/>
      <c r="D19" s="187"/>
      <c r="E19" s="187"/>
      <c r="F19" s="188">
        <f>F17+F18</f>
        <v>16537.5</v>
      </c>
      <c r="G19" s="188">
        <f t="shared" ref="G19:Q19" si="7">G17+G18</f>
        <v>0</v>
      </c>
      <c r="H19" s="188">
        <f t="shared" si="7"/>
        <v>463.32899999999995</v>
      </c>
      <c r="I19" s="188">
        <f t="shared" si="7"/>
        <v>375.00029999999998</v>
      </c>
      <c r="J19" s="188">
        <f t="shared" si="7"/>
        <v>375.00029999999998</v>
      </c>
      <c r="K19" s="188">
        <f t="shared" si="7"/>
        <v>15245.28</v>
      </c>
      <c r="L19" s="188">
        <f t="shared" si="7"/>
        <v>16401.363300000001</v>
      </c>
      <c r="M19" s="188">
        <f t="shared" si="7"/>
        <v>25466.391</v>
      </c>
      <c r="N19" s="188">
        <f t="shared" si="7"/>
        <v>27537.526440000001</v>
      </c>
      <c r="O19" s="188">
        <f t="shared" si="7"/>
        <v>29808.179738999999</v>
      </c>
      <c r="P19" s="188">
        <f t="shared" si="7"/>
        <v>31551.9228</v>
      </c>
      <c r="Q19" s="188">
        <f t="shared" si="7"/>
        <v>38113.689599999998</v>
      </c>
      <c r="R19" s="188">
        <f>R17+R18</f>
        <v>37863.468000000001</v>
      </c>
      <c r="S19" s="188">
        <f t="shared" ref="S19:AC19" si="8">S17+S18</f>
        <v>43578.819000000003</v>
      </c>
      <c r="T19" s="188">
        <f t="shared" si="8"/>
        <v>59982.578999999998</v>
      </c>
      <c r="U19" s="188">
        <f t="shared" si="8"/>
        <v>64196.179000000004</v>
      </c>
      <c r="V19" s="188">
        <f t="shared" si="8"/>
        <v>69103.77900000001</v>
      </c>
      <c r="W19" s="188">
        <f t="shared" si="8"/>
        <v>118717.899</v>
      </c>
      <c r="X19" s="188">
        <f t="shared" si="8"/>
        <v>137409.459</v>
      </c>
      <c r="Y19" s="188">
        <f t="shared" si="8"/>
        <v>151742.679</v>
      </c>
      <c r="Z19" s="188">
        <f t="shared" si="8"/>
        <v>173151.87899999999</v>
      </c>
      <c r="AA19" s="188">
        <f t="shared" si="8"/>
        <v>186413.019</v>
      </c>
      <c r="AB19" s="188">
        <f t="shared" si="8"/>
        <v>212663.22899999999</v>
      </c>
      <c r="AC19" s="188">
        <f t="shared" si="8"/>
        <v>2021.6490000000001</v>
      </c>
      <c r="AD19" s="172"/>
      <c r="AE19" s="141">
        <v>12</v>
      </c>
    </row>
    <row r="20" spans="1:31">
      <c r="A20" s="182" t="s">
        <v>106</v>
      </c>
      <c r="B20" s="189">
        <f>IFERROR(HLOOKUP($B$7,$F$8:$AC$75,AE20,FALSE),"-  ")</f>
        <v>2.310456E-2</v>
      </c>
      <c r="F20" s="189">
        <f>IFERROR(F17/F15,"-  ")</f>
        <v>0</v>
      </c>
      <c r="G20" s="189">
        <f t="shared" ref="G20:Q20" si="9">IFERROR(G17/G15,"-  ")</f>
        <v>0</v>
      </c>
      <c r="H20" s="189">
        <f t="shared" si="9"/>
        <v>0</v>
      </c>
      <c r="I20" s="189">
        <f t="shared" si="9"/>
        <v>0</v>
      </c>
      <c r="J20" s="189">
        <f t="shared" si="9"/>
        <v>0</v>
      </c>
      <c r="K20" s="189">
        <f t="shared" si="9"/>
        <v>0</v>
      </c>
      <c r="L20" s="189">
        <f t="shared" si="9"/>
        <v>0</v>
      </c>
      <c r="M20" s="189">
        <f t="shared" si="9"/>
        <v>1.854E-3</v>
      </c>
      <c r="N20" s="189">
        <f t="shared" si="9"/>
        <v>1.8540493714285715E-3</v>
      </c>
      <c r="O20" s="189">
        <f t="shared" si="9"/>
        <v>1.8690068571428572E-3</v>
      </c>
      <c r="P20" s="189">
        <f t="shared" si="9"/>
        <v>2.8596342857142858E-3</v>
      </c>
      <c r="Q20" s="189">
        <f t="shared" si="9"/>
        <v>2.8596342857142858E-3</v>
      </c>
      <c r="R20" s="189">
        <f>IFERROR(R17/R15,"-  ")</f>
        <v>0</v>
      </c>
      <c r="S20" s="189">
        <f t="shared" ref="S20:AC20" si="10">IFERROR(S17/S15,"-  ")</f>
        <v>3.153702857142858E-3</v>
      </c>
      <c r="T20" s="189">
        <f t="shared" si="10"/>
        <v>3.3323314285714292E-3</v>
      </c>
      <c r="U20" s="189">
        <f t="shared" si="10"/>
        <v>3.7849028571428581E-3</v>
      </c>
      <c r="V20" s="189">
        <f t="shared" si="10"/>
        <v>3.7849028571428581E-3</v>
      </c>
      <c r="W20" s="189">
        <f t="shared" si="10"/>
        <v>4.698274285714287E-3</v>
      </c>
      <c r="X20" s="189">
        <f t="shared" si="10"/>
        <v>4.8463885714285721E-3</v>
      </c>
      <c r="Y20" s="189">
        <f t="shared" si="10"/>
        <v>9.4009028571428576E-3</v>
      </c>
      <c r="Z20" s="189">
        <f t="shared" si="10"/>
        <v>1.9559074285714288E-2</v>
      </c>
      <c r="AA20" s="189">
        <f t="shared" si="10"/>
        <v>1.9559074285714288E-2</v>
      </c>
      <c r="AB20" s="189">
        <f t="shared" si="10"/>
        <v>2.310456E-2</v>
      </c>
      <c r="AC20" s="189">
        <f t="shared" si="10"/>
        <v>2.310456E-2</v>
      </c>
      <c r="AD20" s="190"/>
      <c r="AE20" s="141">
        <v>13</v>
      </c>
    </row>
    <row r="21" spans="1:31">
      <c r="A21" s="182" t="s">
        <v>107</v>
      </c>
      <c r="B21" s="189">
        <f>IFERROR(HLOOKUP($B$7,$F$8:$AC$75,AE21,FALSE),"-  ")</f>
        <v>2.4304369028571426</v>
      </c>
      <c r="F21" s="189">
        <f>IFERROR(F19/F15,"-  ")</f>
        <v>0.189</v>
      </c>
      <c r="G21" s="189">
        <f t="shared" ref="G21:Q21" si="11">IFERROR(G19/G15,"-  ")</f>
        <v>0</v>
      </c>
      <c r="H21" s="189">
        <f t="shared" si="11"/>
        <v>5.2951885714285713E-3</v>
      </c>
      <c r="I21" s="189">
        <f t="shared" si="11"/>
        <v>4.2857177142857144E-3</v>
      </c>
      <c r="J21" s="189">
        <f t="shared" si="11"/>
        <v>4.2857177142857144E-3</v>
      </c>
      <c r="K21" s="189">
        <f t="shared" si="11"/>
        <v>0.17423177142857144</v>
      </c>
      <c r="L21" s="189">
        <f t="shared" si="11"/>
        <v>0.187444152</v>
      </c>
      <c r="M21" s="189">
        <f t="shared" si="11"/>
        <v>0.29104446857142857</v>
      </c>
      <c r="N21" s="189">
        <f t="shared" si="11"/>
        <v>0.31471458788571433</v>
      </c>
      <c r="O21" s="189">
        <f t="shared" si="11"/>
        <v>0.34066491130285714</v>
      </c>
      <c r="P21" s="189">
        <f t="shared" si="11"/>
        <v>0.36059340342857144</v>
      </c>
      <c r="Q21" s="189">
        <f t="shared" si="11"/>
        <v>0.43558502399999999</v>
      </c>
      <c r="R21" s="189">
        <f>IFERROR(R19/R15,"-  ")</f>
        <v>0.43272534857142858</v>
      </c>
      <c r="S21" s="189">
        <f t="shared" ref="S21:AC21" si="12">IFERROR(S19/S15,"-  ")</f>
        <v>0.49804364571428578</v>
      </c>
      <c r="T21" s="189">
        <f t="shared" si="12"/>
        <v>0.68551518857142857</v>
      </c>
      <c r="U21" s="189">
        <f t="shared" si="12"/>
        <v>0.7336706171428572</v>
      </c>
      <c r="V21" s="189">
        <f t="shared" si="12"/>
        <v>0.78975747428571441</v>
      </c>
      <c r="W21" s="189">
        <f t="shared" si="12"/>
        <v>1.3567759885714286</v>
      </c>
      <c r="X21" s="189">
        <f t="shared" si="12"/>
        <v>1.5703938171428571</v>
      </c>
      <c r="Y21" s="189">
        <f t="shared" si="12"/>
        <v>1.7342020457142857</v>
      </c>
      <c r="Z21" s="189">
        <f t="shared" si="12"/>
        <v>1.978878617142857</v>
      </c>
      <c r="AA21" s="189">
        <f t="shared" si="12"/>
        <v>2.1304345028571428</v>
      </c>
      <c r="AB21" s="189">
        <f t="shared" si="12"/>
        <v>2.4304369028571426</v>
      </c>
      <c r="AC21" s="189">
        <f t="shared" si="12"/>
        <v>2.310456E-2</v>
      </c>
      <c r="AD21" s="190"/>
      <c r="AE21" s="141">
        <v>14</v>
      </c>
    </row>
    <row r="22" spans="1:31">
      <c r="A22" s="182" t="s">
        <v>108</v>
      </c>
      <c r="B22" s="189">
        <f>IFERROR(HLOOKUP($B$7,$F$8:$AC$75,AE22,FALSE),"-  ")</f>
        <v>2.5204974545454548E-2</v>
      </c>
      <c r="F22" s="189">
        <f>IFERROR(F17/F16,"-  ")</f>
        <v>0</v>
      </c>
      <c r="G22" s="189">
        <f t="shared" ref="G22:Q22" si="13">IFERROR(G17/G16,"-  ")</f>
        <v>0</v>
      </c>
      <c r="H22" s="189">
        <f t="shared" si="13"/>
        <v>0</v>
      </c>
      <c r="I22" s="189">
        <f t="shared" si="13"/>
        <v>0</v>
      </c>
      <c r="J22" s="189">
        <f t="shared" si="13"/>
        <v>0</v>
      </c>
      <c r="K22" s="189">
        <f t="shared" si="13"/>
        <v>0</v>
      </c>
      <c r="L22" s="189">
        <f t="shared" si="13"/>
        <v>0</v>
      </c>
      <c r="M22" s="189">
        <f t="shared" si="13"/>
        <v>2.7810000000000001E-3</v>
      </c>
      <c r="N22" s="189">
        <f t="shared" si="13"/>
        <v>2.4720658285714288E-3</v>
      </c>
      <c r="O22" s="189">
        <f t="shared" si="13"/>
        <v>2.2428082285714285E-3</v>
      </c>
      <c r="P22" s="189">
        <f t="shared" si="13"/>
        <v>3.1196010389610389E-3</v>
      </c>
      <c r="Q22" s="189">
        <f t="shared" si="13"/>
        <v>2.8596342857142858E-3</v>
      </c>
      <c r="R22" s="189">
        <f>IFERROR(R17/R16,"-  ")</f>
        <v>0</v>
      </c>
      <c r="S22" s="189">
        <f t="shared" ref="S22:AC22" si="14">IFERROR(S17/S16,"-  ")</f>
        <v>1.8922217142857148E-2</v>
      </c>
      <c r="T22" s="189">
        <f t="shared" si="14"/>
        <v>1.3329325714285717E-2</v>
      </c>
      <c r="U22" s="189">
        <f t="shared" si="14"/>
        <v>1.1354708571428576E-2</v>
      </c>
      <c r="V22" s="189">
        <f t="shared" si="14"/>
        <v>9.0837668571428585E-3</v>
      </c>
      <c r="W22" s="189">
        <f t="shared" si="14"/>
        <v>9.396548571428574E-3</v>
      </c>
      <c r="X22" s="189">
        <f t="shared" si="14"/>
        <v>8.3080946938775511E-3</v>
      </c>
      <c r="Y22" s="189">
        <f t="shared" si="14"/>
        <v>1.4101354285714287E-2</v>
      </c>
      <c r="Z22" s="189">
        <f t="shared" si="14"/>
        <v>2.6078765714285714E-2</v>
      </c>
      <c r="AA22" s="189">
        <f t="shared" si="14"/>
        <v>2.3470889142857141E-2</v>
      </c>
      <c r="AB22" s="189">
        <f t="shared" si="14"/>
        <v>2.5204974545454548E-2</v>
      </c>
      <c r="AC22" s="189">
        <f t="shared" si="14"/>
        <v>2.310456E-2</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0.72149999999999992</v>
      </c>
      <c r="E24" s="193"/>
      <c r="F24" s="178">
        <f>F12</f>
        <v>0</v>
      </c>
      <c r="G24" s="178">
        <f t="shared" ref="G24:Q24" si="15">F24+G12</f>
        <v>0</v>
      </c>
      <c r="H24" s="178">
        <f t="shared" si="15"/>
        <v>0</v>
      </c>
      <c r="I24" s="178">
        <f t="shared" si="15"/>
        <v>0</v>
      </c>
      <c r="J24" s="178">
        <f t="shared" si="15"/>
        <v>0</v>
      </c>
      <c r="K24" s="178">
        <f t="shared" si="15"/>
        <v>0</v>
      </c>
      <c r="L24" s="178">
        <f t="shared" si="15"/>
        <v>0</v>
      </c>
      <c r="M24" s="178">
        <f t="shared" si="15"/>
        <v>4.3200000000000002E-2</v>
      </c>
      <c r="N24" s="178">
        <f t="shared" si="15"/>
        <v>4.3200000000000002E-2</v>
      </c>
      <c r="O24" s="178">
        <f t="shared" si="15"/>
        <v>4.7699999999999999E-2</v>
      </c>
      <c r="P24" s="178">
        <f t="shared" si="15"/>
        <v>8.5500000000000007E-2</v>
      </c>
      <c r="Q24" s="178">
        <f t="shared" si="15"/>
        <v>8.5500000000000007E-2</v>
      </c>
      <c r="R24" s="178">
        <f>R12</f>
        <v>4.500000000000004E-3</v>
      </c>
      <c r="S24" s="178">
        <f t="shared" ref="S24:AC24" si="16">R24+S12</f>
        <v>3.15E-2</v>
      </c>
      <c r="T24" s="178">
        <f t="shared" si="16"/>
        <v>4.1500000000000002E-2</v>
      </c>
      <c r="U24" s="178">
        <f t="shared" si="16"/>
        <v>6.1499999999999999E-2</v>
      </c>
      <c r="V24" s="178">
        <f t="shared" si="16"/>
        <v>6.1499999999999999E-2</v>
      </c>
      <c r="W24" s="178">
        <f t="shared" si="16"/>
        <v>0.1115</v>
      </c>
      <c r="X24" s="178">
        <f t="shared" si="16"/>
        <v>0.1215</v>
      </c>
      <c r="Y24" s="178">
        <f t="shared" si="16"/>
        <v>0.23149999999999998</v>
      </c>
      <c r="Z24" s="178">
        <f t="shared" si="16"/>
        <v>0.60149999999999992</v>
      </c>
      <c r="AA24" s="178">
        <f t="shared" si="16"/>
        <v>0.60149999999999992</v>
      </c>
      <c r="AB24" s="178">
        <f t="shared" si="16"/>
        <v>0.72149999999999992</v>
      </c>
      <c r="AC24" s="178">
        <f t="shared" si="16"/>
        <v>0.72149999999999992</v>
      </c>
      <c r="AD24" s="172"/>
      <c r="AE24" s="141">
        <v>17</v>
      </c>
    </row>
    <row r="25" spans="1:31">
      <c r="A25" s="182" t="s">
        <v>13</v>
      </c>
      <c r="B25" s="178">
        <f>HLOOKUP($B$7,$F$8:$AC$75,AE25,FALSE)</f>
        <v>68.540000000000006</v>
      </c>
      <c r="E25" s="175" t="s">
        <v>111</v>
      </c>
      <c r="F25" s="179">
        <v>0</v>
      </c>
      <c r="G25" s="179">
        <v>0</v>
      </c>
      <c r="H25" s="179">
        <v>7.1099999999999997E-2</v>
      </c>
      <c r="I25" s="179">
        <v>7.3314000000000004E-2</v>
      </c>
      <c r="J25" s="179">
        <v>7.3314000000000004E-2</v>
      </c>
      <c r="K25" s="179">
        <v>7.2000000000000008E-2</v>
      </c>
      <c r="L25" s="179">
        <v>0.12060000000000001</v>
      </c>
      <c r="M25" s="179">
        <v>8.1000000000000003E-2</v>
      </c>
      <c r="N25" s="179">
        <v>0.21311099999999999</v>
      </c>
      <c r="O25" s="179">
        <v>0.24660000000000001</v>
      </c>
      <c r="P25" s="179">
        <v>0.20880000000000001</v>
      </c>
      <c r="Q25" s="179">
        <v>4.3721999999999994</v>
      </c>
      <c r="R25" s="282">
        <v>4.3514999999999997</v>
      </c>
      <c r="S25" s="282">
        <v>4.3559999999999999</v>
      </c>
      <c r="T25" s="236">
        <v>4.3600000000000003</v>
      </c>
      <c r="U25" s="236">
        <v>5.18</v>
      </c>
      <c r="V25" s="236">
        <v>5.18</v>
      </c>
      <c r="W25" s="236">
        <v>38.700000000000003</v>
      </c>
      <c r="X25" s="236">
        <v>43.61</v>
      </c>
      <c r="Y25" s="236">
        <v>47.57</v>
      </c>
      <c r="Z25" s="236">
        <v>53.45</v>
      </c>
      <c r="AA25" s="236">
        <v>61.16</v>
      </c>
      <c r="AB25" s="236">
        <v>68.540000000000006</v>
      </c>
      <c r="AC25" s="236"/>
      <c r="AD25" s="172"/>
      <c r="AE25" s="141">
        <v>18</v>
      </c>
    </row>
    <row r="26" spans="1:31">
      <c r="A26" s="194" t="s">
        <v>22</v>
      </c>
      <c r="B26" s="195">
        <f>HLOOKUP($B$7,$F$8:$AC$75,AE26,FALSE)</f>
        <v>69.261500000000012</v>
      </c>
      <c r="C26" s="187"/>
      <c r="D26" s="187"/>
      <c r="E26" s="196"/>
      <c r="F26" s="195">
        <f>F24+F25</f>
        <v>0</v>
      </c>
      <c r="G26" s="195">
        <f>G24+G25</f>
        <v>0</v>
      </c>
      <c r="H26" s="195">
        <f t="shared" ref="H26:Q26" si="17">H24+H25</f>
        <v>7.1099999999999997E-2</v>
      </c>
      <c r="I26" s="195">
        <f>I24+I25</f>
        <v>7.3314000000000004E-2</v>
      </c>
      <c r="J26" s="195">
        <f t="shared" si="17"/>
        <v>7.3314000000000004E-2</v>
      </c>
      <c r="K26" s="195">
        <f t="shared" si="17"/>
        <v>7.2000000000000008E-2</v>
      </c>
      <c r="L26" s="195">
        <f t="shared" si="17"/>
        <v>0.12060000000000001</v>
      </c>
      <c r="M26" s="195">
        <f t="shared" si="17"/>
        <v>0.1242</v>
      </c>
      <c r="N26" s="195">
        <f t="shared" si="17"/>
        <v>0.25631100000000001</v>
      </c>
      <c r="O26" s="195">
        <f t="shared" si="17"/>
        <v>0.29430000000000001</v>
      </c>
      <c r="P26" s="195">
        <f t="shared" si="17"/>
        <v>0.29430000000000001</v>
      </c>
      <c r="Q26" s="195">
        <f t="shared" si="17"/>
        <v>4.4576999999999991</v>
      </c>
      <c r="R26" s="195">
        <f>R24+R25</f>
        <v>4.3559999999999999</v>
      </c>
      <c r="S26" s="195">
        <f>S24+S25</f>
        <v>4.3875000000000002</v>
      </c>
      <c r="T26" s="195">
        <f t="shared" ref="T26" si="18">T24+T25</f>
        <v>4.4015000000000004</v>
      </c>
      <c r="U26" s="195">
        <f>U24+U25</f>
        <v>5.2414999999999994</v>
      </c>
      <c r="V26" s="195">
        <f t="shared" ref="V26:AC26" si="19">V24+V25</f>
        <v>5.2414999999999994</v>
      </c>
      <c r="W26" s="195">
        <f t="shared" si="19"/>
        <v>38.811500000000002</v>
      </c>
      <c r="X26" s="195">
        <f t="shared" si="19"/>
        <v>43.731499999999997</v>
      </c>
      <c r="Y26" s="195">
        <f t="shared" si="19"/>
        <v>47.801499999999997</v>
      </c>
      <c r="Z26" s="195">
        <f t="shared" si="19"/>
        <v>54.051500000000004</v>
      </c>
      <c r="AA26" s="195">
        <f t="shared" si="19"/>
        <v>61.761499999999998</v>
      </c>
      <c r="AB26" s="195">
        <f t="shared" si="19"/>
        <v>69.261500000000012</v>
      </c>
      <c r="AC26" s="195">
        <f t="shared" si="19"/>
        <v>0.72149999999999992</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-995.32500000000005</v>
      </c>
      <c r="F28" s="197">
        <f>F13</f>
        <v>0</v>
      </c>
      <c r="G28" s="197">
        <f t="shared" ref="G28:Q28" si="20">F28+G13</f>
        <v>0</v>
      </c>
      <c r="H28" s="197">
        <f t="shared" si="20"/>
        <v>0</v>
      </c>
      <c r="I28" s="197">
        <f t="shared" si="20"/>
        <v>0</v>
      </c>
      <c r="J28" s="197">
        <f t="shared" si="20"/>
        <v>0</v>
      </c>
      <c r="K28" s="197">
        <f t="shared" si="20"/>
        <v>0</v>
      </c>
      <c r="L28" s="197">
        <f t="shared" si="20"/>
        <v>0</v>
      </c>
      <c r="M28" s="197">
        <f t="shared" si="20"/>
        <v>0</v>
      </c>
      <c r="N28" s="197">
        <f t="shared" si="20"/>
        <v>0</v>
      </c>
      <c r="O28" s="197">
        <f t="shared" si="20"/>
        <v>0</v>
      </c>
      <c r="P28" s="197">
        <f t="shared" si="20"/>
        <v>-117.9</v>
      </c>
      <c r="Q28" s="197">
        <f t="shared" si="20"/>
        <v>-117.9</v>
      </c>
      <c r="R28" s="197">
        <f>R13</f>
        <v>106.11000000000001</v>
      </c>
      <c r="S28" s="197">
        <f t="shared" ref="S28:AC28" si="21">R28+S13</f>
        <v>49.185000000000009</v>
      </c>
      <c r="T28" s="197">
        <f t="shared" si="21"/>
        <v>-135.005</v>
      </c>
      <c r="U28" s="197">
        <f t="shared" si="21"/>
        <v>-202.11500000000001</v>
      </c>
      <c r="V28" s="197">
        <f t="shared" si="21"/>
        <v>-202.11500000000001</v>
      </c>
      <c r="W28" s="197">
        <f t="shared" si="21"/>
        <v>-288.23500000000001</v>
      </c>
      <c r="X28" s="197">
        <f t="shared" si="21"/>
        <v>-302.40500000000003</v>
      </c>
      <c r="Y28" s="197">
        <f t="shared" si="21"/>
        <v>-327.60500000000002</v>
      </c>
      <c r="Z28" s="197">
        <f t="shared" si="21"/>
        <v>-723.06500000000005</v>
      </c>
      <c r="AA28" s="197">
        <f t="shared" si="21"/>
        <v>-723.06500000000005</v>
      </c>
      <c r="AB28" s="197">
        <f t="shared" si="21"/>
        <v>-995.32500000000005</v>
      </c>
      <c r="AC28" s="197">
        <f t="shared" si="21"/>
        <v>-995.32500000000005</v>
      </c>
      <c r="AD28" s="166"/>
      <c r="AE28" s="141">
        <v>21</v>
      </c>
    </row>
    <row r="29" spans="1:31">
      <c r="A29" s="182" t="s">
        <v>9</v>
      </c>
      <c r="B29" s="174">
        <f>HLOOKUP($B$7,$F$8:$AC$75,AE29,FALSE)</f>
        <v>25331.85</v>
      </c>
      <c r="E29" s="175" t="s">
        <v>111</v>
      </c>
      <c r="F29" s="176">
        <v>0</v>
      </c>
      <c r="G29" s="176">
        <v>0</v>
      </c>
      <c r="H29" s="176">
        <v>158.13</v>
      </c>
      <c r="I29" s="176">
        <v>786.6</v>
      </c>
      <c r="J29" s="176">
        <v>786.6</v>
      </c>
      <c r="K29" s="176">
        <v>786.6</v>
      </c>
      <c r="L29" s="176">
        <v>783</v>
      </c>
      <c r="M29" s="176">
        <v>783</v>
      </c>
      <c r="N29" s="176">
        <v>-2084.8319999999999</v>
      </c>
      <c r="O29" s="176">
        <v>-2084.8319999999999</v>
      </c>
      <c r="P29" s="176">
        <v>-1966.5</v>
      </c>
      <c r="Q29" s="176">
        <v>6063.3</v>
      </c>
      <c r="R29" s="281">
        <v>6063.3</v>
      </c>
      <c r="S29" s="281">
        <v>5905.5030000000006</v>
      </c>
      <c r="T29" s="235">
        <v>-709.2</v>
      </c>
      <c r="U29" s="235">
        <v>54517</v>
      </c>
      <c r="V29" s="235">
        <v>69650</v>
      </c>
      <c r="W29" s="235">
        <v>15260.4</v>
      </c>
      <c r="X29" s="235">
        <v>14866.2</v>
      </c>
      <c r="Y29" s="235">
        <v>16430.400000000001</v>
      </c>
      <c r="Z29" s="235">
        <v>22185</v>
      </c>
      <c r="AA29" s="235">
        <v>21947.4</v>
      </c>
      <c r="AB29" s="235">
        <v>25331.85</v>
      </c>
      <c r="AC29" s="235"/>
      <c r="AD29" s="166"/>
      <c r="AE29" s="141">
        <v>22</v>
      </c>
    </row>
    <row r="30" spans="1:31">
      <c r="A30" s="194" t="s">
        <v>38</v>
      </c>
      <c r="B30" s="186">
        <f>HLOOKUP($B$7,$F$8:$AC$75,AE30,FALSE)</f>
        <v>24336.524999999998</v>
      </c>
      <c r="C30" s="187"/>
      <c r="D30" s="187"/>
      <c r="E30" s="187"/>
      <c r="F30" s="198">
        <f>F28+F29</f>
        <v>0</v>
      </c>
      <c r="G30" s="198">
        <f t="shared" ref="G30:P30" si="22">G28+G29</f>
        <v>0</v>
      </c>
      <c r="H30" s="198">
        <f t="shared" si="22"/>
        <v>158.13</v>
      </c>
      <c r="I30" s="198">
        <f t="shared" si="22"/>
        <v>786.6</v>
      </c>
      <c r="J30" s="198">
        <f t="shared" si="22"/>
        <v>786.6</v>
      </c>
      <c r="K30" s="198">
        <f t="shared" si="22"/>
        <v>786.6</v>
      </c>
      <c r="L30" s="198">
        <f t="shared" si="22"/>
        <v>783</v>
      </c>
      <c r="M30" s="198">
        <f t="shared" si="22"/>
        <v>783</v>
      </c>
      <c r="N30" s="198">
        <f t="shared" si="22"/>
        <v>-2084.8319999999999</v>
      </c>
      <c r="O30" s="198">
        <f t="shared" si="22"/>
        <v>-2084.8319999999999</v>
      </c>
      <c r="P30" s="198">
        <f t="shared" si="22"/>
        <v>-2084.4</v>
      </c>
      <c r="Q30" s="198">
        <f>Q28+Q29</f>
        <v>5945.4000000000005</v>
      </c>
      <c r="R30" s="198">
        <f>R28+R29</f>
        <v>6169.41</v>
      </c>
      <c r="S30" s="198">
        <f t="shared" ref="S30:AB30" si="23">S28+S29</f>
        <v>5954.688000000001</v>
      </c>
      <c r="T30" s="198">
        <f t="shared" si="23"/>
        <v>-844.20500000000004</v>
      </c>
      <c r="U30" s="198">
        <f t="shared" si="23"/>
        <v>54314.885000000002</v>
      </c>
      <c r="V30" s="198">
        <f t="shared" si="23"/>
        <v>69447.884999999995</v>
      </c>
      <c r="W30" s="198">
        <f t="shared" si="23"/>
        <v>14972.164999999999</v>
      </c>
      <c r="X30" s="198">
        <f t="shared" si="23"/>
        <v>14563.795</v>
      </c>
      <c r="Y30" s="198">
        <f t="shared" si="23"/>
        <v>16102.795000000002</v>
      </c>
      <c r="Z30" s="198">
        <f t="shared" si="23"/>
        <v>21461.935000000001</v>
      </c>
      <c r="AA30" s="198">
        <f t="shared" si="23"/>
        <v>21224.335000000003</v>
      </c>
      <c r="AB30" s="198">
        <f t="shared" si="23"/>
        <v>24336.524999999998</v>
      </c>
      <c r="AC30" s="198">
        <f>AC28+AC29</f>
        <v>-995.32500000000005</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220740</v>
      </c>
      <c r="E32" s="175" t="s">
        <v>24</v>
      </c>
      <c r="F32" s="237">
        <v>69388</v>
      </c>
      <c r="G32" s="237">
        <v>130212</v>
      </c>
      <c r="H32" s="237">
        <v>100645</v>
      </c>
      <c r="I32" s="237">
        <v>77635</v>
      </c>
      <c r="J32" s="237">
        <v>88801</v>
      </c>
      <c r="K32" s="237">
        <v>127191</v>
      </c>
      <c r="L32" s="237">
        <v>71193</v>
      </c>
      <c r="M32" s="237">
        <v>95138</v>
      </c>
      <c r="N32" s="237">
        <v>67235.205420301063</v>
      </c>
      <c r="O32" s="237">
        <v>70744.794579698937</v>
      </c>
      <c r="P32" s="237">
        <v>73174</v>
      </c>
      <c r="Q32" s="237">
        <v>95698</v>
      </c>
      <c r="R32" s="237">
        <v>131713</v>
      </c>
      <c r="S32" s="237">
        <v>124602</v>
      </c>
      <c r="T32" s="237">
        <v>417179</v>
      </c>
      <c r="U32" s="237">
        <v>139097</v>
      </c>
      <c r="V32" s="237">
        <v>175054</v>
      </c>
      <c r="W32" s="237">
        <v>375116</v>
      </c>
      <c r="X32" s="237">
        <v>200139</v>
      </c>
      <c r="Y32" s="237">
        <v>251941</v>
      </c>
      <c r="Z32" s="237">
        <v>214766</v>
      </c>
      <c r="AA32" s="237">
        <v>207409</v>
      </c>
      <c r="AB32" s="237">
        <v>220740</v>
      </c>
      <c r="AC32" s="237"/>
      <c r="AD32" s="202">
        <f t="shared" ref="AD32:AD39" si="25">SUM(F32:AC32)</f>
        <v>3524811</v>
      </c>
      <c r="AE32" s="141">
        <v>25</v>
      </c>
    </row>
    <row r="33" spans="1:31">
      <c r="A33" s="199" t="s">
        <v>41</v>
      </c>
      <c r="B33" s="200">
        <f t="shared" si="24"/>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25"/>
        <v>0</v>
      </c>
      <c r="AE33" s="141">
        <v>26</v>
      </c>
    </row>
    <row r="34" spans="1:31">
      <c r="A34" s="199" t="s">
        <v>42</v>
      </c>
      <c r="B34" s="200">
        <f t="shared" si="24"/>
        <v>76529.919999999925</v>
      </c>
      <c r="E34" s="175" t="s">
        <v>24</v>
      </c>
      <c r="F34" s="237">
        <v>0</v>
      </c>
      <c r="G34" s="237">
        <v>0</v>
      </c>
      <c r="H34" s="237">
        <v>0</v>
      </c>
      <c r="I34" s="237">
        <v>0</v>
      </c>
      <c r="J34" s="237">
        <v>220399</v>
      </c>
      <c r="K34" s="237">
        <v>55671</v>
      </c>
      <c r="L34" s="237">
        <v>99693.969999999972</v>
      </c>
      <c r="M34" s="237">
        <v>18311.390000000014</v>
      </c>
      <c r="N34" s="237">
        <v>0</v>
      </c>
      <c r="O34" s="237">
        <v>148624.44000000006</v>
      </c>
      <c r="P34" s="237">
        <v>4034.0600000000559</v>
      </c>
      <c r="Q34" s="237">
        <v>16259.019999999902</v>
      </c>
      <c r="R34" s="237">
        <v>5562.4599999999627</v>
      </c>
      <c r="S34" s="237">
        <v>84654.809999999939</v>
      </c>
      <c r="T34" s="237">
        <v>33606.060000000056</v>
      </c>
      <c r="U34" s="237">
        <v>242797.62</v>
      </c>
      <c r="V34" s="237">
        <v>34232.520000000019</v>
      </c>
      <c r="W34" s="237">
        <v>33395.359999999986</v>
      </c>
      <c r="X34" s="237">
        <v>1225.1600000000326</v>
      </c>
      <c r="Y34" s="237">
        <v>73254.240000000107</v>
      </c>
      <c r="Z34" s="237">
        <v>32530.520000000019</v>
      </c>
      <c r="AA34" s="237">
        <v>37164.829999999842</v>
      </c>
      <c r="AB34" s="237">
        <v>76529.919999999925</v>
      </c>
      <c r="AC34" s="237"/>
      <c r="AD34" s="202">
        <f t="shared" si="25"/>
        <v>1217946.3799999999</v>
      </c>
      <c r="AE34" s="141">
        <v>27</v>
      </c>
    </row>
    <row r="35" spans="1:31">
      <c r="A35" s="199" t="s">
        <v>43</v>
      </c>
      <c r="B35" s="200">
        <f t="shared" si="24"/>
        <v>64058.689999999944</v>
      </c>
      <c r="E35" s="175" t="s">
        <v>24</v>
      </c>
      <c r="F35" s="237">
        <v>0</v>
      </c>
      <c r="G35" s="237">
        <v>0</v>
      </c>
      <c r="H35" s="237">
        <v>0</v>
      </c>
      <c r="I35" s="237">
        <v>734</v>
      </c>
      <c r="J35" s="237">
        <v>0</v>
      </c>
      <c r="K35" s="237">
        <v>10962</v>
      </c>
      <c r="L35" s="237">
        <v>23697.47</v>
      </c>
      <c r="M35" s="237">
        <v>20846.699999999997</v>
      </c>
      <c r="N35" s="237">
        <v>0</v>
      </c>
      <c r="O35" s="237">
        <v>70101.150000000009</v>
      </c>
      <c r="P35" s="237">
        <v>27405.119999999995</v>
      </c>
      <c r="Q35" s="237">
        <v>27689.570000000007</v>
      </c>
      <c r="R35" s="237">
        <v>75656.359999999986</v>
      </c>
      <c r="S35" s="237">
        <v>0</v>
      </c>
      <c r="T35" s="237">
        <v>11286.909999999974</v>
      </c>
      <c r="U35" s="237">
        <v>11426.450000000012</v>
      </c>
      <c r="V35" s="237">
        <v>5263.5100000000093</v>
      </c>
      <c r="W35" s="237">
        <v>11057.25</v>
      </c>
      <c r="X35" s="237">
        <v>40750.849999999977</v>
      </c>
      <c r="Y35" s="237">
        <v>56686.919999999984</v>
      </c>
      <c r="Z35" s="237">
        <v>0</v>
      </c>
      <c r="AA35" s="237">
        <v>143909.47000000003</v>
      </c>
      <c r="AB35" s="237">
        <v>64058.689999999944</v>
      </c>
      <c r="AC35" s="237"/>
      <c r="AD35" s="202">
        <f t="shared" si="25"/>
        <v>601532.41999999993</v>
      </c>
      <c r="AE35" s="141">
        <v>28</v>
      </c>
    </row>
    <row r="36" spans="1:31">
      <c r="A36" s="199" t="s">
        <v>44</v>
      </c>
      <c r="B36" s="200">
        <f t="shared" si="24"/>
        <v>81375</v>
      </c>
      <c r="E36" s="175" t="s">
        <v>24</v>
      </c>
      <c r="F36" s="237">
        <v>0</v>
      </c>
      <c r="G36" s="237">
        <v>0</v>
      </c>
      <c r="H36" s="237">
        <v>0</v>
      </c>
      <c r="I36" s="237">
        <v>0</v>
      </c>
      <c r="J36" s="237">
        <v>0</v>
      </c>
      <c r="K36" s="237">
        <v>0</v>
      </c>
      <c r="L36" s="237">
        <v>0</v>
      </c>
      <c r="M36" s="237">
        <v>1328.25</v>
      </c>
      <c r="N36" s="237">
        <v>0</v>
      </c>
      <c r="O36" s="237">
        <v>2500</v>
      </c>
      <c r="P36" s="237">
        <v>24822</v>
      </c>
      <c r="Q36" s="237">
        <v>0</v>
      </c>
      <c r="R36" s="237">
        <v>35205</v>
      </c>
      <c r="S36" s="237">
        <v>0</v>
      </c>
      <c r="T36" s="237">
        <v>6800</v>
      </c>
      <c r="U36" s="237">
        <v>7535</v>
      </c>
      <c r="V36" s="237">
        <v>0</v>
      </c>
      <c r="W36" s="237">
        <v>19170</v>
      </c>
      <c r="X36" s="237">
        <v>4204</v>
      </c>
      <c r="Y36" s="237">
        <v>42702</v>
      </c>
      <c r="Z36" s="237">
        <v>159033</v>
      </c>
      <c r="AA36" s="237">
        <v>0</v>
      </c>
      <c r="AB36" s="237">
        <v>81375</v>
      </c>
      <c r="AC36" s="237"/>
      <c r="AD36" s="202">
        <f t="shared" si="25"/>
        <v>384674.25</v>
      </c>
      <c r="AE36" s="141">
        <v>29</v>
      </c>
    </row>
    <row r="37" spans="1:31">
      <c r="A37" s="199" t="s">
        <v>45</v>
      </c>
      <c r="B37" s="200">
        <f t="shared" si="24"/>
        <v>196099.62000000011</v>
      </c>
      <c r="E37" s="175" t="s">
        <v>24</v>
      </c>
      <c r="F37" s="237">
        <v>0</v>
      </c>
      <c r="G37" s="237">
        <v>0</v>
      </c>
      <c r="H37" s="237">
        <v>0</v>
      </c>
      <c r="I37" s="237">
        <v>13553</v>
      </c>
      <c r="J37" s="237">
        <v>2429</v>
      </c>
      <c r="K37" s="237">
        <v>60728</v>
      </c>
      <c r="L37" s="237">
        <v>104998.59</v>
      </c>
      <c r="M37" s="237">
        <v>179593.27</v>
      </c>
      <c r="N37" s="237">
        <v>12201.949999999953</v>
      </c>
      <c r="O37" s="237">
        <v>338179.50000000012</v>
      </c>
      <c r="P37" s="237">
        <v>195403.33999999985</v>
      </c>
      <c r="Q37" s="237">
        <v>214548.75</v>
      </c>
      <c r="R37" s="237">
        <v>337328.68000000017</v>
      </c>
      <c r="S37" s="237">
        <v>85049.839999999851</v>
      </c>
      <c r="T37" s="237">
        <v>299953.99000000022</v>
      </c>
      <c r="U37" s="237">
        <v>145372.39999999991</v>
      </c>
      <c r="V37" s="237">
        <v>185299.12999999989</v>
      </c>
      <c r="W37" s="237">
        <v>189491.39999999991</v>
      </c>
      <c r="X37" s="237">
        <v>220352.89000000013</v>
      </c>
      <c r="Y37" s="237">
        <v>289931.68000000017</v>
      </c>
      <c r="Z37" s="237">
        <v>132433.69999999972</v>
      </c>
      <c r="AA37" s="237">
        <v>349090.86999999965</v>
      </c>
      <c r="AB37" s="237">
        <v>196099.62000000011</v>
      </c>
      <c r="AC37" s="237"/>
      <c r="AD37" s="202">
        <f t="shared" si="25"/>
        <v>3552039.5999999996</v>
      </c>
      <c r="AE37" s="141">
        <v>30</v>
      </c>
    </row>
    <row r="38" spans="1:31">
      <c r="A38" s="199" t="s">
        <v>46</v>
      </c>
      <c r="B38" s="200">
        <f t="shared" si="24"/>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25"/>
        <v>1951</v>
      </c>
      <c r="AE38" s="141">
        <v>31</v>
      </c>
    </row>
    <row r="39" spans="1:31">
      <c r="A39" s="199" t="s">
        <v>83</v>
      </c>
      <c r="B39" s="200">
        <f t="shared" si="24"/>
        <v>14419</v>
      </c>
      <c r="E39" s="175" t="s">
        <v>24</v>
      </c>
      <c r="F39" s="237">
        <v>1180</v>
      </c>
      <c r="G39" s="237">
        <v>2213</v>
      </c>
      <c r="H39" s="237">
        <v>9123</v>
      </c>
      <c r="I39" s="237">
        <v>-1810</v>
      </c>
      <c r="J39" s="237">
        <v>8508</v>
      </c>
      <c r="K39" s="237">
        <v>5810</v>
      </c>
      <c r="L39" s="237">
        <v>3426</v>
      </c>
      <c r="M39" s="237">
        <v>4648</v>
      </c>
      <c r="N39" s="237">
        <v>11205</v>
      </c>
      <c r="O39" s="237">
        <v>12064</v>
      </c>
      <c r="P39" s="237">
        <v>4563</v>
      </c>
      <c r="Q39" s="237">
        <v>19903</v>
      </c>
      <c r="R39" s="237">
        <v>12949</v>
      </c>
      <c r="S39" s="237">
        <v>5308</v>
      </c>
      <c r="T39" s="237">
        <v>26966</v>
      </c>
      <c r="U39" s="237">
        <v>9658</v>
      </c>
      <c r="V39" s="237">
        <v>8423</v>
      </c>
      <c r="W39" s="237">
        <v>25936</v>
      </c>
      <c r="X39" s="237">
        <v>8725</v>
      </c>
      <c r="Y39" s="237">
        <v>19724</v>
      </c>
      <c r="Z39" s="237">
        <v>19093</v>
      </c>
      <c r="AA39" s="237">
        <v>18661</v>
      </c>
      <c r="AB39" s="237">
        <v>14419</v>
      </c>
      <c r="AC39" s="237"/>
      <c r="AD39" s="202">
        <f t="shared" si="25"/>
        <v>250695</v>
      </c>
      <c r="AE39" s="141">
        <v>32</v>
      </c>
    </row>
    <row r="40" spans="1:31">
      <c r="A40" s="194" t="s">
        <v>47</v>
      </c>
      <c r="B40" s="203">
        <f t="shared" si="24"/>
        <v>653279.23</v>
      </c>
      <c r="C40" s="187"/>
      <c r="D40" s="187"/>
      <c r="E40" s="187"/>
      <c r="F40" s="308">
        <f>SUM(F32:F39)</f>
        <v>70568</v>
      </c>
      <c r="G40" s="308">
        <f>SUM(G32:G39)</f>
        <v>132425</v>
      </c>
      <c r="H40" s="308">
        <f t="shared" ref="H40:Q40" si="26">SUM(H32:H39)</f>
        <v>109768</v>
      </c>
      <c r="I40" s="308">
        <f t="shared" si="26"/>
        <v>90112</v>
      </c>
      <c r="J40" s="308">
        <f t="shared" si="26"/>
        <v>320181</v>
      </c>
      <c r="K40" s="308">
        <f t="shared" si="26"/>
        <v>260655</v>
      </c>
      <c r="L40" s="308">
        <f t="shared" si="26"/>
        <v>304095.02999999997</v>
      </c>
      <c r="M40" s="308">
        <f t="shared" si="26"/>
        <v>320324.61</v>
      </c>
      <c r="N40" s="308">
        <f t="shared" si="26"/>
        <v>89548.155420301016</v>
      </c>
      <c r="O40" s="308">
        <f t="shared" si="26"/>
        <v>642346.88457969914</v>
      </c>
      <c r="P40" s="308">
        <f t="shared" si="26"/>
        <v>329539.59999999992</v>
      </c>
      <c r="Q40" s="308">
        <f t="shared" si="26"/>
        <v>374335.25999999989</v>
      </c>
      <c r="R40" s="308">
        <f>SUM(R32:R39)</f>
        <v>598466.50000000012</v>
      </c>
      <c r="S40" s="308">
        <f>SUM(S32:S39)</f>
        <v>299660.64999999979</v>
      </c>
      <c r="T40" s="308">
        <f t="shared" ref="T40:AC40" si="27">SUM(T32:T39)</f>
        <v>795886.9600000002</v>
      </c>
      <c r="U40" s="308">
        <f t="shared" si="27"/>
        <v>555932.47</v>
      </c>
      <c r="V40" s="308">
        <f t="shared" si="27"/>
        <v>408330.15999999992</v>
      </c>
      <c r="W40" s="308">
        <f t="shared" si="27"/>
        <v>654241.00999999989</v>
      </c>
      <c r="X40" s="308">
        <f t="shared" si="27"/>
        <v>475443.90000000014</v>
      </c>
      <c r="Y40" s="204">
        <f t="shared" si="27"/>
        <v>734306.84000000032</v>
      </c>
      <c r="Z40" s="204">
        <f t="shared" si="27"/>
        <v>557914.21999999974</v>
      </c>
      <c r="AA40" s="204">
        <f t="shared" si="27"/>
        <v>756289.16999999946</v>
      </c>
      <c r="AB40" s="204">
        <f t="shared" si="27"/>
        <v>653279.23</v>
      </c>
      <c r="AC40" s="204">
        <f t="shared" si="27"/>
        <v>0</v>
      </c>
      <c r="AD40" s="205">
        <f>SUM(F40:AC40)</f>
        <v>9533649.6500000004</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171"/>
      <c r="Z41" s="171"/>
      <c r="AA41" s="171"/>
      <c r="AB41" s="171"/>
      <c r="AC41" s="171"/>
      <c r="AD41" s="172"/>
      <c r="AE41" s="141">
        <v>34</v>
      </c>
    </row>
    <row r="42" spans="1:31">
      <c r="A42" s="199" t="s">
        <v>88</v>
      </c>
      <c r="B42" s="206">
        <f t="shared" ref="B42:B49" si="2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172"/>
      <c r="AE42" s="141">
        <v>35</v>
      </c>
    </row>
    <row r="43" spans="1:31">
      <c r="A43" s="199" t="s">
        <v>89</v>
      </c>
      <c r="B43" s="206">
        <f t="shared" si="2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8"/>
        <v>62102516.5</v>
      </c>
      <c r="E46" s="175" t="s">
        <v>111</v>
      </c>
      <c r="F46" s="237">
        <v>0</v>
      </c>
      <c r="G46" s="237">
        <v>24000</v>
      </c>
      <c r="H46" s="237">
        <v>1359178</v>
      </c>
      <c r="I46" s="237">
        <v>3117303.4</v>
      </c>
      <c r="J46" s="237">
        <v>1961379.76</v>
      </c>
      <c r="K46" s="237">
        <v>2118411.9</v>
      </c>
      <c r="L46" s="237">
        <v>2655831.44</v>
      </c>
      <c r="M46" s="237">
        <v>2688624.19</v>
      </c>
      <c r="N46" s="237">
        <v>4068077.7</v>
      </c>
      <c r="O46" s="237">
        <v>11404978</v>
      </c>
      <c r="P46" s="237">
        <v>14032757.9</v>
      </c>
      <c r="Q46" s="237">
        <v>14035514.9</v>
      </c>
      <c r="R46" s="237">
        <v>25190078.900000002</v>
      </c>
      <c r="S46" s="237">
        <v>25365837.900000002</v>
      </c>
      <c r="T46" s="237">
        <v>14067354.699999999</v>
      </c>
      <c r="U46" s="237">
        <v>13984427.5</v>
      </c>
      <c r="V46" s="237">
        <v>27453840.100000001</v>
      </c>
      <c r="W46" s="237">
        <v>28009350</v>
      </c>
      <c r="X46" s="237">
        <v>33784190.5</v>
      </c>
      <c r="Y46" s="237">
        <v>33491369.899999999</v>
      </c>
      <c r="Z46" s="237">
        <v>33242320.699999996</v>
      </c>
      <c r="AA46" s="237">
        <v>39862238.100000001</v>
      </c>
      <c r="AB46" s="237">
        <v>62102516.5</v>
      </c>
      <c r="AC46" s="237"/>
      <c r="AD46" s="172"/>
      <c r="AE46" s="141">
        <v>39</v>
      </c>
    </row>
    <row r="47" spans="1:31">
      <c r="A47" s="199" t="s">
        <v>93</v>
      </c>
      <c r="B47" s="206">
        <f t="shared" si="2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172"/>
      <c r="AE48" s="141">
        <v>41</v>
      </c>
    </row>
    <row r="49" spans="1:31">
      <c r="A49" s="199" t="s">
        <v>95</v>
      </c>
      <c r="B49" s="206">
        <f t="shared" si="2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172"/>
      <c r="AE49" s="141">
        <v>42</v>
      </c>
    </row>
    <row r="50" spans="1:31">
      <c r="A50" s="167" t="s">
        <v>50</v>
      </c>
      <c r="B50" s="168"/>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2"/>
      <c r="AE50" s="141">
        <v>43</v>
      </c>
    </row>
    <row r="51" spans="1:31">
      <c r="A51" s="136" t="s">
        <v>59</v>
      </c>
      <c r="B51" s="207">
        <f>HLOOKUP($B$7,$F$8:$AC$75,AE51,FALSE)</f>
        <v>35818510</v>
      </c>
      <c r="F51" s="208">
        <f>$F$4</f>
        <v>35818510</v>
      </c>
      <c r="G51" s="208">
        <f t="shared" ref="G51:Q51" si="29">$F$4</f>
        <v>35818510</v>
      </c>
      <c r="H51" s="208">
        <f t="shared" si="29"/>
        <v>35818510</v>
      </c>
      <c r="I51" s="208">
        <f t="shared" si="29"/>
        <v>35818510</v>
      </c>
      <c r="J51" s="208">
        <f t="shared" si="29"/>
        <v>35818510</v>
      </c>
      <c r="K51" s="208">
        <f t="shared" si="29"/>
        <v>35818510</v>
      </c>
      <c r="L51" s="208">
        <f t="shared" si="29"/>
        <v>35818510</v>
      </c>
      <c r="M51" s="208">
        <f t="shared" si="29"/>
        <v>35818510</v>
      </c>
      <c r="N51" s="208">
        <f t="shared" si="29"/>
        <v>35818510</v>
      </c>
      <c r="O51" s="208">
        <f t="shared" si="29"/>
        <v>35818510</v>
      </c>
      <c r="P51" s="208">
        <f t="shared" si="29"/>
        <v>35818510</v>
      </c>
      <c r="Q51" s="208">
        <f t="shared" si="29"/>
        <v>35818510</v>
      </c>
      <c r="R51" s="208">
        <f>$G$4</f>
        <v>35818510</v>
      </c>
      <c r="S51" s="208">
        <f t="shared" ref="S51:AC51" si="30">$G$4</f>
        <v>35818510</v>
      </c>
      <c r="T51" s="208">
        <f t="shared" si="30"/>
        <v>35818510</v>
      </c>
      <c r="U51" s="208">
        <f t="shared" si="30"/>
        <v>35818510</v>
      </c>
      <c r="V51" s="208">
        <f t="shared" si="30"/>
        <v>35818510</v>
      </c>
      <c r="W51" s="208">
        <f t="shared" si="30"/>
        <v>35818510</v>
      </c>
      <c r="X51" s="208">
        <f t="shared" si="30"/>
        <v>35818510</v>
      </c>
      <c r="Y51" s="208">
        <f t="shared" si="30"/>
        <v>35818510</v>
      </c>
      <c r="Z51" s="208">
        <f t="shared" si="30"/>
        <v>35818510</v>
      </c>
      <c r="AA51" s="208">
        <f t="shared" si="30"/>
        <v>35818510</v>
      </c>
      <c r="AB51" s="208">
        <f t="shared" si="30"/>
        <v>35818510</v>
      </c>
      <c r="AC51" s="208">
        <f t="shared" si="30"/>
        <v>35818510</v>
      </c>
      <c r="AD51" s="209"/>
      <c r="AE51" s="141">
        <v>44</v>
      </c>
    </row>
    <row r="52" spans="1:31">
      <c r="A52" s="136" t="s">
        <v>60</v>
      </c>
      <c r="B52" s="207">
        <f>HLOOKUP($B$7,$F$8:$AC$75,AE52,FALSE)</f>
        <v>32833634.166666664</v>
      </c>
      <c r="F52" s="210">
        <f t="shared" ref="F52:AC52" si="31">F51*(F9/12)</f>
        <v>2984875.833333333</v>
      </c>
      <c r="G52" s="210">
        <f t="shared" si="31"/>
        <v>5969751.666666666</v>
      </c>
      <c r="H52" s="210">
        <f t="shared" si="31"/>
        <v>8954627.5</v>
      </c>
      <c r="I52" s="210">
        <f t="shared" si="31"/>
        <v>11939503.333333332</v>
      </c>
      <c r="J52" s="210">
        <f t="shared" si="31"/>
        <v>14924379.166666668</v>
      </c>
      <c r="K52" s="210">
        <f t="shared" si="31"/>
        <v>17909255</v>
      </c>
      <c r="L52" s="210">
        <f t="shared" si="31"/>
        <v>20894130.833333336</v>
      </c>
      <c r="M52" s="210">
        <f t="shared" si="31"/>
        <v>23879006.666666664</v>
      </c>
      <c r="N52" s="210">
        <f t="shared" si="31"/>
        <v>26863882.5</v>
      </c>
      <c r="O52" s="210">
        <f t="shared" si="31"/>
        <v>29848758.333333336</v>
      </c>
      <c r="P52" s="210">
        <f t="shared" si="31"/>
        <v>32833634.166666664</v>
      </c>
      <c r="Q52" s="210">
        <f t="shared" si="31"/>
        <v>35818510</v>
      </c>
      <c r="R52" s="210">
        <f t="shared" si="31"/>
        <v>2984875.833333333</v>
      </c>
      <c r="S52" s="210">
        <f t="shared" si="31"/>
        <v>5969751.666666666</v>
      </c>
      <c r="T52" s="210">
        <f t="shared" si="31"/>
        <v>8954627.5</v>
      </c>
      <c r="U52" s="210">
        <f t="shared" si="31"/>
        <v>11939503.333333332</v>
      </c>
      <c r="V52" s="210">
        <f t="shared" si="31"/>
        <v>14924379.166666668</v>
      </c>
      <c r="W52" s="210">
        <f t="shared" si="31"/>
        <v>17909255</v>
      </c>
      <c r="X52" s="210">
        <f t="shared" si="31"/>
        <v>20894130.833333336</v>
      </c>
      <c r="Y52" s="210">
        <f t="shared" si="31"/>
        <v>23879006.666666664</v>
      </c>
      <c r="Z52" s="210">
        <f t="shared" si="31"/>
        <v>26863882.5</v>
      </c>
      <c r="AA52" s="210">
        <f t="shared" si="31"/>
        <v>29848758.333333336</v>
      </c>
      <c r="AB52" s="210">
        <f t="shared" si="31"/>
        <v>32833634.166666664</v>
      </c>
      <c r="AC52" s="210">
        <f t="shared" si="31"/>
        <v>35818510</v>
      </c>
      <c r="AD52" s="166"/>
      <c r="AE52" s="141">
        <v>45</v>
      </c>
    </row>
    <row r="53" spans="1:31">
      <c r="A53" s="182" t="s">
        <v>55</v>
      </c>
      <c r="B53" s="206">
        <f>HLOOKUP($B$7,$F$8:$AC$75,AE53,FALSE)</f>
        <v>6489751.1099999994</v>
      </c>
      <c r="F53" s="211">
        <f>F40</f>
        <v>70568</v>
      </c>
      <c r="G53" s="211">
        <f>F53+G40</f>
        <v>202993</v>
      </c>
      <c r="H53" s="211">
        <f t="shared" ref="H53:Q53" si="32">G53+H40</f>
        <v>312761</v>
      </c>
      <c r="I53" s="211">
        <f t="shared" si="32"/>
        <v>402873</v>
      </c>
      <c r="J53" s="211">
        <f t="shared" si="32"/>
        <v>723054</v>
      </c>
      <c r="K53" s="211">
        <f t="shared" si="32"/>
        <v>983709</v>
      </c>
      <c r="L53" s="211">
        <f t="shared" si="32"/>
        <v>1287804.03</v>
      </c>
      <c r="M53" s="211">
        <f t="shared" si="32"/>
        <v>1608128.6400000001</v>
      </c>
      <c r="N53" s="211">
        <f t="shared" si="32"/>
        <v>1697676.7954203011</v>
      </c>
      <c r="O53" s="211">
        <f t="shared" si="32"/>
        <v>2340023.6800000002</v>
      </c>
      <c r="P53" s="211">
        <f t="shared" si="32"/>
        <v>2669563.2800000003</v>
      </c>
      <c r="Q53" s="211">
        <f t="shared" si="32"/>
        <v>3043898.54</v>
      </c>
      <c r="R53" s="211">
        <f>R40</f>
        <v>598466.50000000012</v>
      </c>
      <c r="S53" s="211">
        <f>R53+S40</f>
        <v>898127.14999999991</v>
      </c>
      <c r="T53" s="211">
        <f>S53+T40</f>
        <v>1694014.11</v>
      </c>
      <c r="U53" s="211">
        <f t="shared" ref="U53:AC53" si="33">T53+U40</f>
        <v>2249946.58</v>
      </c>
      <c r="V53" s="211">
        <f t="shared" si="33"/>
        <v>2658276.7400000002</v>
      </c>
      <c r="W53" s="211">
        <f t="shared" si="33"/>
        <v>3312517.75</v>
      </c>
      <c r="X53" s="211">
        <f t="shared" si="33"/>
        <v>3787961.6500000004</v>
      </c>
      <c r="Y53" s="211">
        <f t="shared" si="33"/>
        <v>4522268.49</v>
      </c>
      <c r="Z53" s="211">
        <f t="shared" si="33"/>
        <v>5080182.71</v>
      </c>
      <c r="AA53" s="211">
        <f t="shared" si="33"/>
        <v>5836471.879999999</v>
      </c>
      <c r="AB53" s="211">
        <f t="shared" si="33"/>
        <v>6489751.1099999994</v>
      </c>
      <c r="AC53" s="211">
        <f t="shared" si="33"/>
        <v>6489751.1099999994</v>
      </c>
      <c r="AD53" s="212"/>
      <c r="AE53" s="141">
        <v>46</v>
      </c>
    </row>
    <row r="54" spans="1:31">
      <c r="A54" s="182" t="s">
        <v>14</v>
      </c>
      <c r="B54" s="206">
        <f>HLOOKUP($B$7,$F$8:$AC$75,AE54,FALSE)</f>
        <v>62102516.5</v>
      </c>
      <c r="E54" s="139"/>
      <c r="F54" s="211">
        <f>SUM(F42:F49)</f>
        <v>0</v>
      </c>
      <c r="G54" s="211">
        <f t="shared" ref="G54:Q54" si="34">SUM(G42:G49)</f>
        <v>24000</v>
      </c>
      <c r="H54" s="211">
        <f t="shared" si="34"/>
        <v>1359178</v>
      </c>
      <c r="I54" s="211">
        <f t="shared" si="34"/>
        <v>3117303.4</v>
      </c>
      <c r="J54" s="211">
        <f t="shared" si="34"/>
        <v>1961379.76</v>
      </c>
      <c r="K54" s="211">
        <f t="shared" si="34"/>
        <v>2118411.9</v>
      </c>
      <c r="L54" s="211">
        <f t="shared" si="34"/>
        <v>2655831.44</v>
      </c>
      <c r="M54" s="211">
        <f t="shared" si="34"/>
        <v>2688624.19</v>
      </c>
      <c r="N54" s="211">
        <f t="shared" si="34"/>
        <v>4068077.7</v>
      </c>
      <c r="O54" s="211">
        <f t="shared" si="34"/>
        <v>11404978</v>
      </c>
      <c r="P54" s="211">
        <f t="shared" si="34"/>
        <v>14032757.9</v>
      </c>
      <c r="Q54" s="211">
        <f t="shared" si="34"/>
        <v>14035514.9</v>
      </c>
      <c r="R54" s="211">
        <f>SUM(R42:R49)</f>
        <v>25190078.900000002</v>
      </c>
      <c r="S54" s="211">
        <f t="shared" ref="S54:AC54" si="35">SUM(S42:S49)</f>
        <v>25365837.900000002</v>
      </c>
      <c r="T54" s="211">
        <f t="shared" si="35"/>
        <v>14067354.699999999</v>
      </c>
      <c r="U54" s="211">
        <f t="shared" si="35"/>
        <v>13984427.5</v>
      </c>
      <c r="V54" s="211">
        <f t="shared" si="35"/>
        <v>27453840.100000001</v>
      </c>
      <c r="W54" s="211">
        <f t="shared" si="35"/>
        <v>28009350</v>
      </c>
      <c r="X54" s="211">
        <f t="shared" si="35"/>
        <v>33784190.5</v>
      </c>
      <c r="Y54" s="211">
        <f t="shared" si="35"/>
        <v>33491369.899999999</v>
      </c>
      <c r="Z54" s="211">
        <f t="shared" si="35"/>
        <v>33242320.699999996</v>
      </c>
      <c r="AA54" s="211">
        <f t="shared" si="35"/>
        <v>39862238.100000001</v>
      </c>
      <c r="AB54" s="211">
        <f t="shared" si="35"/>
        <v>62102516.5</v>
      </c>
      <c r="AC54" s="211">
        <f t="shared" si="35"/>
        <v>0</v>
      </c>
      <c r="AD54" s="212"/>
      <c r="AE54" s="141">
        <v>47</v>
      </c>
    </row>
    <row r="55" spans="1:31">
      <c r="A55" s="213" t="s">
        <v>56</v>
      </c>
      <c r="B55" s="203">
        <f>HLOOKUP($B$7,$F$8:$AC$75,AE55,FALSE)</f>
        <v>68592267.609999999</v>
      </c>
      <c r="C55" s="187"/>
      <c r="D55" s="187"/>
      <c r="E55" s="214"/>
      <c r="F55" s="215">
        <f>F53+F54</f>
        <v>70568</v>
      </c>
      <c r="G55" s="215">
        <f>G53+G54</f>
        <v>226993</v>
      </c>
      <c r="H55" s="215">
        <f>H53+H54</f>
        <v>1671939</v>
      </c>
      <c r="I55" s="215">
        <f t="shared" ref="I55:Q55" si="36">I53+I54</f>
        <v>3520176.4</v>
      </c>
      <c r="J55" s="215">
        <f t="shared" si="36"/>
        <v>2684433.76</v>
      </c>
      <c r="K55" s="215">
        <f t="shared" si="36"/>
        <v>3102120.9</v>
      </c>
      <c r="L55" s="215">
        <f t="shared" si="36"/>
        <v>3943635.4699999997</v>
      </c>
      <c r="M55" s="215">
        <f t="shared" si="36"/>
        <v>4296752.83</v>
      </c>
      <c r="N55" s="215">
        <f t="shared" si="36"/>
        <v>5765754.4954203013</v>
      </c>
      <c r="O55" s="215">
        <f t="shared" si="36"/>
        <v>13745001.68</v>
      </c>
      <c r="P55" s="215">
        <f t="shared" si="36"/>
        <v>16702321.18</v>
      </c>
      <c r="Q55" s="215">
        <f t="shared" si="36"/>
        <v>17079413.440000001</v>
      </c>
      <c r="R55" s="215">
        <f>R53+R54</f>
        <v>25788545.400000002</v>
      </c>
      <c r="S55" s="215">
        <f>S53+S54</f>
        <v>26263965.050000001</v>
      </c>
      <c r="T55" s="215">
        <f>T53+T54</f>
        <v>15761368.809999999</v>
      </c>
      <c r="U55" s="215">
        <f t="shared" ref="U55:AC55" si="37">U53+U54</f>
        <v>16234374.08</v>
      </c>
      <c r="V55" s="215">
        <f t="shared" si="37"/>
        <v>30112116.840000004</v>
      </c>
      <c r="W55" s="215">
        <f t="shared" si="37"/>
        <v>31321867.75</v>
      </c>
      <c r="X55" s="215">
        <f t="shared" si="37"/>
        <v>37572152.149999999</v>
      </c>
      <c r="Y55" s="215">
        <f t="shared" si="37"/>
        <v>38013638.390000001</v>
      </c>
      <c r="Z55" s="215">
        <f t="shared" si="37"/>
        <v>38322503.409999996</v>
      </c>
      <c r="AA55" s="215">
        <f t="shared" si="37"/>
        <v>45698709.980000004</v>
      </c>
      <c r="AB55" s="215">
        <f t="shared" si="37"/>
        <v>68592267.609999999</v>
      </c>
      <c r="AC55" s="215">
        <f t="shared" si="37"/>
        <v>6489751.1099999994</v>
      </c>
      <c r="AD55" s="212"/>
      <c r="AE55" s="141">
        <v>48</v>
      </c>
    </row>
    <row r="56" spans="1:31">
      <c r="A56" s="182" t="s">
        <v>72</v>
      </c>
      <c r="B56" s="189">
        <f>IFERROR(HLOOKUP($B$7,$F$8:$AC$75,AE56,FALSE),"-  ")</f>
        <v>0.18118428460592023</v>
      </c>
      <c r="F56" s="189">
        <f>IFERROR(F53/F51,"-  ")</f>
        <v>1.9701545374165479E-3</v>
      </c>
      <c r="G56" s="189">
        <f t="shared" ref="G56:Q56" si="38">IFERROR(G53/G51,"-  ")</f>
        <v>5.6672653329242336E-3</v>
      </c>
      <c r="H56" s="189">
        <f t="shared" si="38"/>
        <v>8.7318260865680893E-3</v>
      </c>
      <c r="I56" s="189">
        <f t="shared" si="38"/>
        <v>1.124762029464654E-2</v>
      </c>
      <c r="J56" s="189">
        <f t="shared" si="38"/>
        <v>2.018660184357194E-2</v>
      </c>
      <c r="K56" s="189">
        <f t="shared" si="38"/>
        <v>2.7463705218335435E-2</v>
      </c>
      <c r="L56" s="189">
        <f t="shared" si="38"/>
        <v>3.5953590196800479E-2</v>
      </c>
      <c r="M56" s="189">
        <f t="shared" si="38"/>
        <v>4.4896581125233856E-2</v>
      </c>
      <c r="N56" s="189">
        <f t="shared" si="38"/>
        <v>4.7396633623796779E-2</v>
      </c>
      <c r="O56" s="189">
        <f t="shared" si="38"/>
        <v>6.533001177324238E-2</v>
      </c>
      <c r="P56" s="189">
        <f t="shared" si="38"/>
        <v>7.4530271638881693E-2</v>
      </c>
      <c r="Q56" s="189">
        <f t="shared" si="38"/>
        <v>8.4981160299521116E-2</v>
      </c>
      <c r="R56" s="189">
        <f>IFERROR(R53/R51,"-  ")</f>
        <v>1.6708302494994911E-2</v>
      </c>
      <c r="S56" s="189">
        <f t="shared" ref="S56:AC56" si="39">IFERROR(S53/S51,"-  ")</f>
        <v>2.5074386120472344E-2</v>
      </c>
      <c r="T56" s="189">
        <f t="shared" si="39"/>
        <v>4.7294376845938041E-2</v>
      </c>
      <c r="U56" s="189">
        <f t="shared" si="39"/>
        <v>6.2815191921718694E-2</v>
      </c>
      <c r="V56" s="189">
        <f t="shared" si="39"/>
        <v>7.4215168079297553E-2</v>
      </c>
      <c r="W56" s="189">
        <f t="shared" si="39"/>
        <v>9.2480612677635105E-2</v>
      </c>
      <c r="X56" s="189">
        <f t="shared" si="39"/>
        <v>0.10575430552527172</v>
      </c>
      <c r="Y56" s="189">
        <f t="shared" si="39"/>
        <v>0.12625507007410414</v>
      </c>
      <c r="Z56" s="189">
        <f t="shared" si="39"/>
        <v>0.14183121268863502</v>
      </c>
      <c r="AA56" s="189">
        <f t="shared" si="39"/>
        <v>0.16294569148744598</v>
      </c>
      <c r="AB56" s="189">
        <f t="shared" si="39"/>
        <v>0.18118428460592023</v>
      </c>
      <c r="AC56" s="189">
        <f t="shared" si="39"/>
        <v>0.18118428460592023</v>
      </c>
      <c r="AD56" s="190"/>
      <c r="AE56" s="141">
        <v>49</v>
      </c>
    </row>
    <row r="57" spans="1:31">
      <c r="A57" s="182" t="s">
        <v>73</v>
      </c>
      <c r="B57" s="189">
        <f>IFERROR(HLOOKUP($B$7,$F$8:$AC$75,AE57,FALSE),"-  ")</f>
        <v>1.9149950014671184</v>
      </c>
      <c r="F57" s="189">
        <f>IFERROR(F55/F51,"-  ")</f>
        <v>1.9701545374165479E-3</v>
      </c>
      <c r="G57" s="189">
        <f t="shared" ref="G57:Q57" si="40">IFERROR(G55/G51,"-  ")</f>
        <v>6.3373099551042181E-3</v>
      </c>
      <c r="H57" s="189">
        <f t="shared" si="40"/>
        <v>4.6678072315124219E-2</v>
      </c>
      <c r="I57" s="189">
        <f t="shared" si="40"/>
        <v>9.8278136081037429E-2</v>
      </c>
      <c r="J57" s="189">
        <f t="shared" si="40"/>
        <v>7.4945433520266475E-2</v>
      </c>
      <c r="K57" s="189">
        <f t="shared" si="40"/>
        <v>8.660664276654724E-2</v>
      </c>
      <c r="L57" s="189">
        <f t="shared" si="40"/>
        <v>0.11010048910465565</v>
      </c>
      <c r="M57" s="189">
        <f t="shared" si="40"/>
        <v>0.11995900527408873</v>
      </c>
      <c r="N57" s="189">
        <f t="shared" si="40"/>
        <v>0.16097136635276849</v>
      </c>
      <c r="O57" s="189">
        <f t="shared" si="40"/>
        <v>0.38374018573078555</v>
      </c>
      <c r="P57" s="189">
        <f t="shared" si="40"/>
        <v>0.46630418685757724</v>
      </c>
      <c r="Q57" s="189">
        <f t="shared" si="40"/>
        <v>0.47683204689418968</v>
      </c>
      <c r="R57" s="189">
        <f>IFERROR(R55/R51,"-  ")</f>
        <v>0.71997817329643254</v>
      </c>
      <c r="S57" s="189">
        <f t="shared" ref="S57:AC57" si="41">IFERROR(S55/S51,"-  ")</f>
        <v>0.73325118911981546</v>
      </c>
      <c r="T57" s="189">
        <f t="shared" si="41"/>
        <v>0.44003418372232678</v>
      </c>
      <c r="U57" s="189">
        <f t="shared" si="41"/>
        <v>0.45323979361508898</v>
      </c>
      <c r="V57" s="189">
        <f t="shared" si="41"/>
        <v>0.8406859146290564</v>
      </c>
      <c r="W57" s="189">
        <f t="shared" si="41"/>
        <v>0.87446037677167476</v>
      </c>
      <c r="X57" s="189">
        <f t="shared" si="41"/>
        <v>1.0489591038264852</v>
      </c>
      <c r="Y57" s="189">
        <f t="shared" si="41"/>
        <v>1.0612847488630879</v>
      </c>
      <c r="Z57" s="189">
        <f t="shared" si="41"/>
        <v>1.0699078049310258</v>
      </c>
      <c r="AA57" s="189">
        <f t="shared" si="41"/>
        <v>1.2758406192775749</v>
      </c>
      <c r="AB57" s="189">
        <f t="shared" si="41"/>
        <v>1.9149950014671184</v>
      </c>
      <c r="AC57" s="189">
        <f t="shared" si="41"/>
        <v>0.18118428460592023</v>
      </c>
      <c r="AD57" s="190"/>
      <c r="AE57" s="141">
        <v>50</v>
      </c>
    </row>
    <row r="58" spans="1:31">
      <c r="A58" s="182" t="s">
        <v>74</v>
      </c>
      <c r="B58" s="189">
        <f>IFERROR(HLOOKUP($B$7,$F$8:$AC$75,AE58,FALSE),"-  ")</f>
        <v>0.19765558320645843</v>
      </c>
      <c r="F58" s="189">
        <f>IFERROR(F53/F52,"-  ")</f>
        <v>2.3641854448998578E-2</v>
      </c>
      <c r="G58" s="189">
        <f t="shared" ref="G58:Q58" si="42">IFERROR(G53/G52,"-  ")</f>
        <v>3.4003591997545407E-2</v>
      </c>
      <c r="H58" s="189">
        <f t="shared" si="42"/>
        <v>3.4927304346272357E-2</v>
      </c>
      <c r="I58" s="189">
        <f t="shared" si="42"/>
        <v>3.3742860883939622E-2</v>
      </c>
      <c r="J58" s="189">
        <f t="shared" si="42"/>
        <v>4.8447844424572652E-2</v>
      </c>
      <c r="K58" s="189">
        <f t="shared" si="42"/>
        <v>5.4927410436670869E-2</v>
      </c>
      <c r="L58" s="189">
        <f t="shared" si="42"/>
        <v>6.1634726051657963E-2</v>
      </c>
      <c r="M58" s="189">
        <f t="shared" si="42"/>
        <v>6.7344871687850791E-2</v>
      </c>
      <c r="N58" s="189">
        <f t="shared" si="42"/>
        <v>6.3195511498395709E-2</v>
      </c>
      <c r="O58" s="189">
        <f t="shared" si="42"/>
        <v>7.8396014127890865E-2</v>
      </c>
      <c r="P58" s="189">
        <f t="shared" si="42"/>
        <v>8.1305750878780031E-2</v>
      </c>
      <c r="Q58" s="189">
        <f t="shared" si="42"/>
        <v>8.4981160299521116E-2</v>
      </c>
      <c r="R58" s="189">
        <f>IFERROR(R53/R52,"-  ")</f>
        <v>0.20049962993993894</v>
      </c>
      <c r="S58" s="189">
        <f t="shared" ref="S58:AC58" si="43">IFERROR(S53/S52,"-  ")</f>
        <v>0.15044631672283409</v>
      </c>
      <c r="T58" s="189">
        <f t="shared" si="43"/>
        <v>0.18917750738375216</v>
      </c>
      <c r="U58" s="189">
        <f t="shared" si="43"/>
        <v>0.18844557576515608</v>
      </c>
      <c r="V58" s="189">
        <f t="shared" si="43"/>
        <v>0.17811640339031412</v>
      </c>
      <c r="W58" s="189">
        <f t="shared" si="43"/>
        <v>0.18496122535527021</v>
      </c>
      <c r="X58" s="189">
        <f t="shared" si="43"/>
        <v>0.18129309518618006</v>
      </c>
      <c r="Y58" s="189">
        <f t="shared" si="43"/>
        <v>0.18938260511115623</v>
      </c>
      <c r="Z58" s="189">
        <f t="shared" si="43"/>
        <v>0.18910828358484669</v>
      </c>
      <c r="AA58" s="189">
        <f t="shared" si="43"/>
        <v>0.19553482978493517</v>
      </c>
      <c r="AB58" s="189">
        <f t="shared" si="43"/>
        <v>0.19765558320645843</v>
      </c>
      <c r="AC58" s="189">
        <f t="shared" si="43"/>
        <v>0.18118428460592023</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143274040</v>
      </c>
      <c r="F60" s="217">
        <f>SUM($F$4:$I$4)</f>
        <v>143274040</v>
      </c>
      <c r="G60" s="217">
        <f t="shared" ref="G60:AC60" si="44">SUM($F$4:$I$4)</f>
        <v>143274040</v>
      </c>
      <c r="H60" s="217">
        <f t="shared" si="44"/>
        <v>143274040</v>
      </c>
      <c r="I60" s="217">
        <f t="shared" si="44"/>
        <v>143274040</v>
      </c>
      <c r="J60" s="217">
        <f t="shared" si="44"/>
        <v>143274040</v>
      </c>
      <c r="K60" s="217">
        <f t="shared" si="44"/>
        <v>143274040</v>
      </c>
      <c r="L60" s="217">
        <f t="shared" si="44"/>
        <v>143274040</v>
      </c>
      <c r="M60" s="217">
        <f t="shared" si="44"/>
        <v>143274040</v>
      </c>
      <c r="N60" s="217">
        <f t="shared" si="44"/>
        <v>143274040</v>
      </c>
      <c r="O60" s="217">
        <f t="shared" si="44"/>
        <v>143274040</v>
      </c>
      <c r="P60" s="217">
        <f t="shared" si="44"/>
        <v>143274040</v>
      </c>
      <c r="Q60" s="217">
        <f t="shared" si="44"/>
        <v>143274040</v>
      </c>
      <c r="R60" s="217">
        <f t="shared" si="44"/>
        <v>143274040</v>
      </c>
      <c r="S60" s="217">
        <f t="shared" si="44"/>
        <v>143274040</v>
      </c>
      <c r="T60" s="217">
        <f t="shared" si="44"/>
        <v>143274040</v>
      </c>
      <c r="U60" s="217">
        <f t="shared" si="44"/>
        <v>143274040</v>
      </c>
      <c r="V60" s="217">
        <f t="shared" si="44"/>
        <v>143274040</v>
      </c>
      <c r="W60" s="217">
        <f t="shared" si="44"/>
        <v>143274040</v>
      </c>
      <c r="X60" s="217">
        <f t="shared" si="44"/>
        <v>143274040</v>
      </c>
      <c r="Y60" s="217">
        <f t="shared" si="44"/>
        <v>143274040</v>
      </c>
      <c r="Z60" s="217">
        <f t="shared" si="44"/>
        <v>143274040</v>
      </c>
      <c r="AA60" s="217">
        <f t="shared" si="44"/>
        <v>143274040</v>
      </c>
      <c r="AB60" s="217">
        <f>SUM($F$4:$I$4)</f>
        <v>143274040</v>
      </c>
      <c r="AC60" s="217">
        <f t="shared" si="44"/>
        <v>143274040</v>
      </c>
      <c r="AD60" s="190"/>
      <c r="AE60" s="141">
        <v>53</v>
      </c>
    </row>
    <row r="61" spans="1:31">
      <c r="A61" s="182" t="s">
        <v>58</v>
      </c>
      <c r="B61" s="206">
        <f>HLOOKUP($B$7,$F$8:$AC$75,AE61,FALSE)</f>
        <v>9533649.6500000004</v>
      </c>
      <c r="F61" s="218">
        <f>F53</f>
        <v>70568</v>
      </c>
      <c r="G61" s="218">
        <f t="shared" ref="G61:Q61" si="45">G53</f>
        <v>202993</v>
      </c>
      <c r="H61" s="218">
        <f t="shared" si="45"/>
        <v>312761</v>
      </c>
      <c r="I61" s="218">
        <f t="shared" si="45"/>
        <v>402873</v>
      </c>
      <c r="J61" s="218">
        <f t="shared" si="45"/>
        <v>723054</v>
      </c>
      <c r="K61" s="218">
        <f t="shared" si="45"/>
        <v>983709</v>
      </c>
      <c r="L61" s="218">
        <f t="shared" si="45"/>
        <v>1287804.03</v>
      </c>
      <c r="M61" s="218">
        <f t="shared" si="45"/>
        <v>1608128.6400000001</v>
      </c>
      <c r="N61" s="218">
        <f t="shared" si="45"/>
        <v>1697676.7954203011</v>
      </c>
      <c r="O61" s="218">
        <f t="shared" si="45"/>
        <v>2340023.6800000002</v>
      </c>
      <c r="P61" s="218">
        <f t="shared" si="45"/>
        <v>2669563.2800000003</v>
      </c>
      <c r="Q61" s="218">
        <f t="shared" si="45"/>
        <v>3043898.54</v>
      </c>
      <c r="R61" s="218">
        <f>R53+Q61</f>
        <v>3642365.04</v>
      </c>
      <c r="S61" s="218">
        <f>S40+R61</f>
        <v>3942025.69</v>
      </c>
      <c r="T61" s="218">
        <f t="shared" ref="T61:AC61" si="46">T40+S61</f>
        <v>4737912.6500000004</v>
      </c>
      <c r="U61" s="218">
        <f t="shared" si="46"/>
        <v>5293845.12</v>
      </c>
      <c r="V61" s="218">
        <f t="shared" si="46"/>
        <v>5702175.2800000003</v>
      </c>
      <c r="W61" s="218">
        <f t="shared" si="46"/>
        <v>6356416.29</v>
      </c>
      <c r="X61" s="218">
        <f t="shared" si="46"/>
        <v>6831860.1900000004</v>
      </c>
      <c r="Y61" s="218">
        <f t="shared" si="46"/>
        <v>7566167.0300000012</v>
      </c>
      <c r="Z61" s="218">
        <f t="shared" si="46"/>
        <v>8124081.2500000009</v>
      </c>
      <c r="AA61" s="218">
        <f t="shared" si="46"/>
        <v>8880370.4199999999</v>
      </c>
      <c r="AB61" s="218">
        <f t="shared" si="46"/>
        <v>9533649.6500000004</v>
      </c>
      <c r="AC61" s="218">
        <f t="shared" si="46"/>
        <v>9533649.6500000004</v>
      </c>
      <c r="AD61" s="190"/>
      <c r="AE61" s="141">
        <v>54</v>
      </c>
    </row>
    <row r="62" spans="1:31">
      <c r="A62" s="213" t="s">
        <v>57</v>
      </c>
      <c r="B62" s="219">
        <f>HLOOKUP($B$7,$F$8:$AC$75,AE62,FALSE)</f>
        <v>71636166.150000006</v>
      </c>
      <c r="F62" s="203">
        <f>F61+F54</f>
        <v>70568</v>
      </c>
      <c r="G62" s="203">
        <f>G61+G54</f>
        <v>226993</v>
      </c>
      <c r="H62" s="203">
        <f t="shared" ref="H62:Q62" si="47">H61+H54</f>
        <v>1671939</v>
      </c>
      <c r="I62" s="203">
        <f t="shared" si="47"/>
        <v>3520176.4</v>
      </c>
      <c r="J62" s="203">
        <f t="shared" si="47"/>
        <v>2684433.76</v>
      </c>
      <c r="K62" s="203">
        <f t="shared" si="47"/>
        <v>3102120.9</v>
      </c>
      <c r="L62" s="203">
        <f t="shared" si="47"/>
        <v>3943635.4699999997</v>
      </c>
      <c r="M62" s="203">
        <f t="shared" si="47"/>
        <v>4296752.83</v>
      </c>
      <c r="N62" s="203">
        <f t="shared" si="47"/>
        <v>5765754.4954203013</v>
      </c>
      <c r="O62" s="203">
        <f t="shared" si="47"/>
        <v>13745001.68</v>
      </c>
      <c r="P62" s="203">
        <f t="shared" si="47"/>
        <v>16702321.18</v>
      </c>
      <c r="Q62" s="203">
        <f t="shared" si="47"/>
        <v>17079413.440000001</v>
      </c>
      <c r="R62" s="203">
        <f>R61+R54</f>
        <v>28832443.940000001</v>
      </c>
      <c r="S62" s="203">
        <f>S61+S54</f>
        <v>29307863.590000004</v>
      </c>
      <c r="T62" s="203">
        <f t="shared" ref="T62:AC62" si="48">T61+T54</f>
        <v>18805267.350000001</v>
      </c>
      <c r="U62" s="203">
        <f t="shared" si="48"/>
        <v>19278272.620000001</v>
      </c>
      <c r="V62" s="203">
        <f t="shared" si="48"/>
        <v>33156015.380000003</v>
      </c>
      <c r="W62" s="203">
        <f t="shared" si="48"/>
        <v>34365766.289999999</v>
      </c>
      <c r="X62" s="203">
        <f t="shared" si="48"/>
        <v>40616050.689999998</v>
      </c>
      <c r="Y62" s="203">
        <f t="shared" si="48"/>
        <v>41057536.93</v>
      </c>
      <c r="Z62" s="203">
        <f t="shared" si="48"/>
        <v>41366401.949999996</v>
      </c>
      <c r="AA62" s="203">
        <f t="shared" si="48"/>
        <v>48742608.520000003</v>
      </c>
      <c r="AB62" s="203">
        <f t="shared" si="48"/>
        <v>71636166.150000006</v>
      </c>
      <c r="AC62" s="203">
        <f t="shared" si="48"/>
        <v>9533649.6500000004</v>
      </c>
      <c r="AD62" s="190"/>
      <c r="AE62" s="141">
        <v>55</v>
      </c>
    </row>
    <row r="63" spans="1:31">
      <c r="A63" s="182" t="s">
        <v>53</v>
      </c>
      <c r="B63" s="189">
        <f>IFERROR(HLOOKUP($B$7,$F$8:$AC$75,AE63,FALSE),"-  ")</f>
        <v>6.654136122636034E-2</v>
      </c>
      <c r="F63" s="189">
        <f>IFERROR(F61/F60,"-  ")</f>
        <v>4.9253863435413697E-4</v>
      </c>
      <c r="G63" s="189">
        <f t="shared" ref="G63:Q63" si="49">IFERROR(G61/G60,"-  ")</f>
        <v>1.4168163332310584E-3</v>
      </c>
      <c r="H63" s="189">
        <f t="shared" si="49"/>
        <v>2.1829565216420223E-3</v>
      </c>
      <c r="I63" s="189">
        <f t="shared" si="49"/>
        <v>2.8119050736616349E-3</v>
      </c>
      <c r="J63" s="189">
        <f t="shared" si="49"/>
        <v>5.046650460892985E-3</v>
      </c>
      <c r="K63" s="189">
        <f t="shared" si="49"/>
        <v>6.8659263045838586E-3</v>
      </c>
      <c r="L63" s="189">
        <f t="shared" si="49"/>
        <v>8.9883975492001198E-3</v>
      </c>
      <c r="M63" s="189">
        <f t="shared" si="49"/>
        <v>1.1224145281308464E-2</v>
      </c>
      <c r="N63" s="189">
        <f t="shared" si="49"/>
        <v>1.1849158405949195E-2</v>
      </c>
      <c r="O63" s="189">
        <f t="shared" si="49"/>
        <v>1.6332502943310595E-2</v>
      </c>
      <c r="P63" s="189">
        <f t="shared" si="49"/>
        <v>1.8632567909720423E-2</v>
      </c>
      <c r="Q63" s="189">
        <f t="shared" si="49"/>
        <v>2.1245290074880279E-2</v>
      </c>
      <c r="R63" s="189">
        <f>IFERROR(R61/R60,"-  ")</f>
        <v>2.5422365698629004E-2</v>
      </c>
      <c r="S63" s="189">
        <f t="shared" ref="S63:AC63" si="50">IFERROR(S61/S60,"-  ")</f>
        <v>2.7513886604998365E-2</v>
      </c>
      <c r="T63" s="189">
        <f t="shared" si="50"/>
        <v>3.3068884286364793E-2</v>
      </c>
      <c r="U63" s="189">
        <f t="shared" si="50"/>
        <v>3.6949088055309949E-2</v>
      </c>
      <c r="V63" s="189">
        <f t="shared" si="50"/>
        <v>3.9799082094704667E-2</v>
      </c>
      <c r="W63" s="189">
        <f t="shared" si="50"/>
        <v>4.4365443244289059E-2</v>
      </c>
      <c r="X63" s="189">
        <f t="shared" si="50"/>
        <v>4.768386645619821E-2</v>
      </c>
      <c r="Y63" s="189">
        <f t="shared" si="50"/>
        <v>5.2809057593406324E-2</v>
      </c>
      <c r="Z63" s="189">
        <f t="shared" si="50"/>
        <v>5.6703093247039038E-2</v>
      </c>
      <c r="AA63" s="189">
        <f t="shared" si="50"/>
        <v>6.1981712946741783E-2</v>
      </c>
      <c r="AB63" s="189">
        <f t="shared" si="50"/>
        <v>6.654136122636034E-2</v>
      </c>
      <c r="AC63" s="189">
        <f t="shared" si="50"/>
        <v>6.654136122636034E-2</v>
      </c>
      <c r="AD63" s="190"/>
      <c r="AE63" s="141">
        <v>56</v>
      </c>
    </row>
    <row r="64" spans="1:31">
      <c r="A64" s="182" t="s">
        <v>54</v>
      </c>
      <c r="B64" s="189">
        <f>IFERROR(HLOOKUP($B$7,$F$8:$AC$75,AE64,FALSE),"-  ")</f>
        <v>0.49999404044165996</v>
      </c>
      <c r="F64" s="189">
        <f>IFERROR(F62/F60,"-  ")</f>
        <v>4.9253863435413697E-4</v>
      </c>
      <c r="G64" s="189">
        <f t="shared" ref="G64:Q64" si="51">IFERROR(G62/G60,"-  ")</f>
        <v>1.5843274887760545E-3</v>
      </c>
      <c r="H64" s="189">
        <f t="shared" si="51"/>
        <v>1.1669518078781055E-2</v>
      </c>
      <c r="I64" s="189">
        <f t="shared" si="51"/>
        <v>2.4569534020259357E-2</v>
      </c>
      <c r="J64" s="189">
        <f t="shared" si="51"/>
        <v>1.8736358380066619E-2</v>
      </c>
      <c r="K64" s="189">
        <f t="shared" si="51"/>
        <v>2.165166069163681E-2</v>
      </c>
      <c r="L64" s="189">
        <f t="shared" si="51"/>
        <v>2.7525122276163914E-2</v>
      </c>
      <c r="M64" s="189">
        <f t="shared" si="51"/>
        <v>2.9989751318522183E-2</v>
      </c>
      <c r="N64" s="189">
        <f t="shared" si="51"/>
        <v>4.0242841588192121E-2</v>
      </c>
      <c r="O64" s="189">
        <f t="shared" si="51"/>
        <v>9.5935046432696389E-2</v>
      </c>
      <c r="P64" s="189">
        <f t="shared" si="51"/>
        <v>0.11657604671439431</v>
      </c>
      <c r="Q64" s="189">
        <f t="shared" si="51"/>
        <v>0.11920801172354742</v>
      </c>
      <c r="R64" s="189">
        <f>IFERROR(R62/R60,"-  ")</f>
        <v>0.2012398333989884</v>
      </c>
      <c r="S64" s="189">
        <f t="shared" ref="S64:AC64" si="52">IFERROR(S62/S60,"-  ")</f>
        <v>0.20455808735483416</v>
      </c>
      <c r="T64" s="189">
        <f t="shared" si="52"/>
        <v>0.131253836005462</v>
      </c>
      <c r="U64" s="189">
        <f t="shared" si="52"/>
        <v>0.13455523847865253</v>
      </c>
      <c r="V64" s="189">
        <f t="shared" si="52"/>
        <v>0.23141676873214437</v>
      </c>
      <c r="W64" s="189">
        <f t="shared" si="52"/>
        <v>0.23986038426779896</v>
      </c>
      <c r="X64" s="189">
        <f t="shared" si="52"/>
        <v>0.28348506603150159</v>
      </c>
      <c r="Y64" s="189">
        <f t="shared" si="52"/>
        <v>0.28656647729065221</v>
      </c>
      <c r="Z64" s="189">
        <f t="shared" si="52"/>
        <v>0.28872224130763674</v>
      </c>
      <c r="AA64" s="189">
        <f t="shared" si="52"/>
        <v>0.34020544489427396</v>
      </c>
      <c r="AB64" s="189">
        <f t="shared" si="52"/>
        <v>0.49999404044165996</v>
      </c>
      <c r="AC64" s="189">
        <f t="shared" si="52"/>
        <v>6.654136122636034E-2</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1084</v>
      </c>
      <c r="E71" s="175" t="s">
        <v>111</v>
      </c>
      <c r="F71" s="176">
        <v>10</v>
      </c>
      <c r="G71" s="176">
        <v>43</v>
      </c>
      <c r="H71" s="176">
        <v>81</v>
      </c>
      <c r="I71" s="176">
        <v>101</v>
      </c>
      <c r="J71" s="176">
        <v>142</v>
      </c>
      <c r="K71" s="176">
        <v>177</v>
      </c>
      <c r="L71" s="176">
        <v>224</v>
      </c>
      <c r="M71" s="176">
        <v>318</v>
      </c>
      <c r="N71" s="176">
        <v>349</v>
      </c>
      <c r="O71" s="176">
        <v>376</v>
      </c>
      <c r="P71" s="176">
        <v>401</v>
      </c>
      <c r="Q71" s="176">
        <v>447</v>
      </c>
      <c r="R71" s="283">
        <v>447</v>
      </c>
      <c r="S71" s="283">
        <v>470</v>
      </c>
      <c r="T71" s="235">
        <v>524</v>
      </c>
      <c r="U71" s="235">
        <v>561</v>
      </c>
      <c r="V71" s="235">
        <v>612</v>
      </c>
      <c r="W71" s="235">
        <v>653</v>
      </c>
      <c r="X71" s="235">
        <v>726</v>
      </c>
      <c r="Y71" s="235">
        <v>853</v>
      </c>
      <c r="Z71" s="235">
        <v>922</v>
      </c>
      <c r="AA71" s="235">
        <v>999</v>
      </c>
      <c r="AB71" s="235">
        <v>1084</v>
      </c>
      <c r="AC71" s="235"/>
      <c r="AD71" s="172"/>
      <c r="AE71" s="141">
        <v>64</v>
      </c>
    </row>
    <row r="72" spans="1:31">
      <c r="A72" s="173" t="s">
        <v>32</v>
      </c>
      <c r="B72" s="174">
        <f>HLOOKUP($B$7,$F$8:$AC$75,AE72,FALSE)</f>
        <v>114</v>
      </c>
      <c r="E72" s="175" t="s">
        <v>111</v>
      </c>
      <c r="F72" s="176">
        <v>0</v>
      </c>
      <c r="G72" s="176">
        <v>0</v>
      </c>
      <c r="H72" s="176">
        <v>2</v>
      </c>
      <c r="I72" s="176">
        <v>2</v>
      </c>
      <c r="J72" s="176">
        <v>2</v>
      </c>
      <c r="K72" s="176">
        <v>2</v>
      </c>
      <c r="L72" s="176">
        <v>5</v>
      </c>
      <c r="M72" s="176">
        <v>5</v>
      </c>
      <c r="N72" s="176">
        <v>16</v>
      </c>
      <c r="O72" s="176">
        <v>18</v>
      </c>
      <c r="P72" s="176">
        <v>18</v>
      </c>
      <c r="Q72" s="176">
        <v>27</v>
      </c>
      <c r="R72" s="283">
        <v>27</v>
      </c>
      <c r="S72" s="283">
        <v>28</v>
      </c>
      <c r="T72" s="235">
        <v>28</v>
      </c>
      <c r="U72" s="235">
        <v>47</v>
      </c>
      <c r="V72" s="235">
        <v>52</v>
      </c>
      <c r="W72" s="235">
        <v>61</v>
      </c>
      <c r="X72" s="235">
        <v>67</v>
      </c>
      <c r="Y72" s="235">
        <v>85</v>
      </c>
      <c r="Z72" s="235">
        <v>99</v>
      </c>
      <c r="AA72" s="235">
        <v>104</v>
      </c>
      <c r="AB72" s="235">
        <v>114</v>
      </c>
      <c r="AC72" s="235"/>
      <c r="AD72" s="172"/>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264"/>
      <c r="AD73" s="172"/>
      <c r="AE73" s="141">
        <v>66</v>
      </c>
    </row>
    <row r="74" spans="1:31" s="141" customFormat="1">
      <c r="A74" s="173" t="s">
        <v>109</v>
      </c>
      <c r="B74" s="174">
        <f>HLOOKUP($B$7,$F$8:$AC$75,AE74,FALSE)</f>
        <v>0</v>
      </c>
      <c r="C74" s="222"/>
      <c r="E74" s="175" t="s">
        <v>28</v>
      </c>
      <c r="F74" s="223"/>
      <c r="G74" s="223"/>
      <c r="H74" s="224">
        <v>984</v>
      </c>
      <c r="I74" s="223">
        <f>H74</f>
        <v>984</v>
      </c>
      <c r="J74" s="223">
        <f>H74</f>
        <v>984</v>
      </c>
      <c r="K74" s="224">
        <v>984</v>
      </c>
      <c r="L74" s="223">
        <f>K74</f>
        <v>984</v>
      </c>
      <c r="M74" s="223">
        <f>K74</f>
        <v>984</v>
      </c>
      <c r="N74" s="224">
        <v>984</v>
      </c>
      <c r="O74" s="223">
        <f>N74</f>
        <v>984</v>
      </c>
      <c r="P74" s="223">
        <f>N74</f>
        <v>984</v>
      </c>
      <c r="Q74" s="224">
        <v>984</v>
      </c>
      <c r="R74" s="223">
        <f>Q74</f>
        <v>984</v>
      </c>
      <c r="S74" s="223">
        <f>Q74</f>
        <v>984</v>
      </c>
      <c r="T74" s="238">
        <v>984</v>
      </c>
      <c r="U74" s="223">
        <f>T74</f>
        <v>984</v>
      </c>
      <c r="V74" s="223">
        <f>T74</f>
        <v>984</v>
      </c>
      <c r="W74" s="238"/>
      <c r="X74" s="223">
        <f>W74</f>
        <v>0</v>
      </c>
      <c r="Y74" s="223">
        <f>W74</f>
        <v>0</v>
      </c>
      <c r="Z74" s="238"/>
      <c r="AA74" s="223">
        <f>Z74</f>
        <v>0</v>
      </c>
      <c r="AB74" s="223">
        <f>Z74</f>
        <v>0</v>
      </c>
      <c r="AC74" s="238"/>
      <c r="AD74" s="172"/>
      <c r="AE74" s="141">
        <v>67</v>
      </c>
    </row>
    <row r="75" spans="1:31" s="141" customFormat="1" ht="15" customHeight="1">
      <c r="A75" s="173" t="s">
        <v>110</v>
      </c>
      <c r="B75" s="174">
        <f>HLOOKUP($B$7,$F$8:$AC$75,AE75,FALSE)</f>
        <v>0</v>
      </c>
      <c r="C75" s="222"/>
      <c r="D75" s="222"/>
      <c r="E75" s="175" t="s">
        <v>28</v>
      </c>
      <c r="F75" s="223"/>
      <c r="G75" s="223"/>
      <c r="H75" s="224">
        <v>21875</v>
      </c>
      <c r="I75" s="223">
        <f>H75</f>
        <v>21875</v>
      </c>
      <c r="J75" s="223">
        <f>H75</f>
        <v>21875</v>
      </c>
      <c r="K75" s="224">
        <v>21875</v>
      </c>
      <c r="L75" s="223">
        <f>K75</f>
        <v>21875</v>
      </c>
      <c r="M75" s="223">
        <f>K75</f>
        <v>21875</v>
      </c>
      <c r="N75" s="224">
        <v>21875</v>
      </c>
      <c r="O75" s="223">
        <f>N75</f>
        <v>21875</v>
      </c>
      <c r="P75" s="223">
        <f>N75</f>
        <v>21875</v>
      </c>
      <c r="Q75" s="224">
        <v>21875</v>
      </c>
      <c r="R75" s="223">
        <f>Q75</f>
        <v>21875</v>
      </c>
      <c r="S75" s="223">
        <f>Q75</f>
        <v>21875</v>
      </c>
      <c r="T75" s="238">
        <v>21875</v>
      </c>
      <c r="U75" s="223">
        <f>T75</f>
        <v>21875</v>
      </c>
      <c r="V75" s="223">
        <f>T75</f>
        <v>21875</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39"/>
      <c r="AA76" s="222"/>
      <c r="AB76" s="222"/>
      <c r="AC76" s="222"/>
      <c r="AD76" s="225"/>
    </row>
    <row r="77" spans="1:31" s="141" customFormat="1">
      <c r="A77" s="226" t="s">
        <v>36</v>
      </c>
      <c r="B77" s="227"/>
      <c r="C77" s="222"/>
      <c r="AD77" s="225"/>
    </row>
    <row r="78" spans="1:31" s="141" customFormat="1">
      <c r="A78" s="167" t="s">
        <v>26</v>
      </c>
      <c r="B78" s="160"/>
      <c r="C78" s="222"/>
      <c r="AD78" s="225"/>
    </row>
    <row r="79" spans="1:31" s="141" customFormat="1">
      <c r="A79" s="228" t="str">
        <f>VLOOKUP(B7,E88:T111,2,FALSE)</f>
        <v>application activity held steady in November</v>
      </c>
      <c r="B79" s="229"/>
      <c r="C79" s="222"/>
      <c r="AD79" s="225"/>
    </row>
    <row r="80" spans="1:31" s="141" customFormat="1">
      <c r="A80" s="167" t="s">
        <v>100</v>
      </c>
      <c r="B80" s="160"/>
      <c r="C80" s="222"/>
      <c r="AD80" s="225"/>
    </row>
    <row r="81" spans="1:30" s="141" customFormat="1">
      <c r="A81" s="228" t="str">
        <f>VLOOKUP(B7,E88:T111,6,FALSE)</f>
        <v>no new information</v>
      </c>
      <c r="B81" s="230"/>
      <c r="C81" s="222"/>
      <c r="AD81" s="225"/>
    </row>
    <row r="82" spans="1:30" s="141" customFormat="1">
      <c r="A82" s="167" t="s">
        <v>37</v>
      </c>
      <c r="B82" s="160"/>
      <c r="C82" s="222"/>
      <c r="AD82" s="225"/>
    </row>
    <row r="83" spans="1:30" s="141" customFormat="1" ht="15" customHeight="1">
      <c r="A83" s="228" t="str">
        <f>VLOOKUP(B7,E88:T111,10,FALSE)</f>
        <v>no new information</v>
      </c>
      <c r="B83" s="231"/>
      <c r="C83" s="222"/>
      <c r="AD83" s="225"/>
    </row>
    <row r="84" spans="1:30">
      <c r="A84" s="167" t="s">
        <v>49</v>
      </c>
    </row>
    <row r="85" spans="1:30">
      <c r="A85" s="228" t="str">
        <f>VLOOKUP(B7,E88:T111,14,FALSE)</f>
        <v>none</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0">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0">
      <c r="A87" s="229"/>
      <c r="D87" s="222"/>
      <c r="E87" s="139"/>
      <c r="F87" s="326" t="s">
        <v>26</v>
      </c>
      <c r="G87" s="326"/>
      <c r="H87" s="326"/>
      <c r="I87" s="326"/>
      <c r="J87" s="326" t="s">
        <v>100</v>
      </c>
      <c r="K87" s="326"/>
      <c r="L87" s="326"/>
      <c r="M87" s="326"/>
      <c r="N87" s="326" t="s">
        <v>34</v>
      </c>
      <c r="O87" s="326"/>
      <c r="P87" s="326"/>
      <c r="Q87" s="326"/>
      <c r="R87" s="326" t="s">
        <v>49</v>
      </c>
      <c r="S87" s="326"/>
      <c r="T87" s="326"/>
      <c r="U87" s="263"/>
      <c r="V87" s="263"/>
      <c r="W87" s="263"/>
      <c r="X87" s="263"/>
      <c r="Y87" s="263"/>
      <c r="Z87" s="263"/>
      <c r="AA87" s="263"/>
      <c r="AB87" s="263"/>
      <c r="AC87" s="263"/>
      <c r="AD87" s="139"/>
    </row>
    <row r="88" spans="1:30">
      <c r="D88" s="222"/>
      <c r="E88" s="162">
        <v>40909</v>
      </c>
      <c r="F88" s="327" t="s">
        <v>188</v>
      </c>
      <c r="G88" s="327"/>
      <c r="H88" s="327"/>
      <c r="I88" s="327"/>
      <c r="J88" s="327" t="s">
        <v>189</v>
      </c>
      <c r="K88" s="327"/>
      <c r="L88" s="327"/>
      <c r="M88" s="327"/>
      <c r="N88" s="327" t="s">
        <v>190</v>
      </c>
      <c r="O88" s="327"/>
      <c r="P88" s="327"/>
      <c r="Q88" s="327"/>
      <c r="R88" s="327" t="s">
        <v>191</v>
      </c>
      <c r="S88" s="327"/>
      <c r="T88" s="327"/>
      <c r="AD88" s="139"/>
    </row>
    <row r="89" spans="1:30">
      <c r="D89" s="222"/>
      <c r="E89" s="162">
        <v>40940</v>
      </c>
      <c r="F89" s="327" t="s">
        <v>192</v>
      </c>
      <c r="G89" s="327"/>
      <c r="H89" s="327"/>
      <c r="I89" s="327"/>
      <c r="J89" s="327" t="s">
        <v>193</v>
      </c>
      <c r="K89" s="327"/>
      <c r="L89" s="327"/>
      <c r="M89" s="327"/>
      <c r="N89" s="327" t="s">
        <v>194</v>
      </c>
      <c r="O89" s="327"/>
      <c r="P89" s="327"/>
      <c r="Q89" s="327"/>
      <c r="R89" s="328" t="s">
        <v>188</v>
      </c>
      <c r="S89" s="328"/>
      <c r="T89" s="328"/>
      <c r="AD89" s="139"/>
    </row>
    <row r="90" spans="1:30">
      <c r="D90" s="222"/>
      <c r="E90" s="162">
        <v>40969</v>
      </c>
      <c r="F90" s="327" t="s">
        <v>195</v>
      </c>
      <c r="G90" s="327"/>
      <c r="H90" s="327"/>
      <c r="I90" s="327"/>
      <c r="J90" s="327" t="s">
        <v>196</v>
      </c>
      <c r="K90" s="327"/>
      <c r="L90" s="327"/>
      <c r="M90" s="327"/>
      <c r="N90" s="327" t="s">
        <v>195</v>
      </c>
      <c r="O90" s="327"/>
      <c r="P90" s="327"/>
      <c r="Q90" s="327"/>
      <c r="R90" s="328" t="s">
        <v>188</v>
      </c>
      <c r="S90" s="328"/>
      <c r="T90" s="328"/>
      <c r="AD90" s="139"/>
    </row>
    <row r="91" spans="1:30">
      <c r="D91" s="222"/>
      <c r="E91" s="162">
        <v>41000</v>
      </c>
      <c r="F91" s="327" t="s">
        <v>197</v>
      </c>
      <c r="G91" s="327"/>
      <c r="H91" s="327"/>
      <c r="I91" s="327"/>
      <c r="J91" s="327" t="s">
        <v>198</v>
      </c>
      <c r="K91" s="327"/>
      <c r="L91" s="327"/>
      <c r="M91" s="327"/>
      <c r="N91" s="327" t="s">
        <v>195</v>
      </c>
      <c r="O91" s="327"/>
      <c r="P91" s="327"/>
      <c r="Q91" s="327"/>
      <c r="R91" s="328" t="s">
        <v>188</v>
      </c>
      <c r="S91" s="328"/>
      <c r="T91" s="328"/>
      <c r="AD91" s="139"/>
    </row>
    <row r="92" spans="1:30">
      <c r="D92" s="222"/>
      <c r="E92" s="162">
        <v>41030</v>
      </c>
      <c r="F92" s="327" t="s">
        <v>199</v>
      </c>
      <c r="G92" s="327"/>
      <c r="H92" s="327"/>
      <c r="I92" s="327"/>
      <c r="J92" s="327" t="s">
        <v>200</v>
      </c>
      <c r="K92" s="327"/>
      <c r="L92" s="327"/>
      <c r="M92" s="327"/>
      <c r="N92" s="327" t="s">
        <v>195</v>
      </c>
      <c r="O92" s="327"/>
      <c r="P92" s="327"/>
      <c r="Q92" s="327"/>
      <c r="R92" s="328" t="s">
        <v>188</v>
      </c>
      <c r="S92" s="328"/>
      <c r="T92" s="328"/>
      <c r="AD92" s="139"/>
    </row>
    <row r="93" spans="1:30">
      <c r="D93" s="222"/>
      <c r="E93" s="162">
        <v>41061</v>
      </c>
      <c r="F93" s="327" t="s">
        <v>201</v>
      </c>
      <c r="G93" s="327"/>
      <c r="H93" s="327"/>
      <c r="I93" s="327"/>
      <c r="J93" s="327" t="s">
        <v>195</v>
      </c>
      <c r="K93" s="327"/>
      <c r="L93" s="327"/>
      <c r="M93" s="327"/>
      <c r="N93" s="327" t="s">
        <v>195</v>
      </c>
      <c r="O93" s="327"/>
      <c r="P93" s="327"/>
      <c r="Q93" s="327"/>
      <c r="R93" s="328" t="s">
        <v>188</v>
      </c>
      <c r="S93" s="328"/>
      <c r="T93" s="328"/>
      <c r="AD93" s="139"/>
    </row>
    <row r="94" spans="1:30">
      <c r="D94" s="222"/>
      <c r="E94" s="162">
        <v>41091</v>
      </c>
      <c r="F94" s="327" t="s">
        <v>202</v>
      </c>
      <c r="G94" s="327"/>
      <c r="H94" s="327"/>
      <c r="I94" s="327"/>
      <c r="J94" s="327" t="s">
        <v>203</v>
      </c>
      <c r="K94" s="327"/>
      <c r="L94" s="327"/>
      <c r="M94" s="327"/>
      <c r="N94" s="327" t="s">
        <v>195</v>
      </c>
      <c r="O94" s="327"/>
      <c r="P94" s="327"/>
      <c r="Q94" s="327"/>
      <c r="R94" s="328" t="s">
        <v>204</v>
      </c>
      <c r="S94" s="328"/>
      <c r="T94" s="328"/>
      <c r="AD94" s="139"/>
    </row>
    <row r="95" spans="1:30">
      <c r="D95" s="222"/>
      <c r="E95" s="162">
        <v>41122</v>
      </c>
      <c r="F95" s="327" t="s">
        <v>205</v>
      </c>
      <c r="G95" s="327"/>
      <c r="H95" s="327"/>
      <c r="I95" s="327"/>
      <c r="J95" s="327" t="s">
        <v>195</v>
      </c>
      <c r="K95" s="327"/>
      <c r="L95" s="327"/>
      <c r="M95" s="327"/>
      <c r="N95" s="327" t="s">
        <v>195</v>
      </c>
      <c r="O95" s="327"/>
      <c r="P95" s="327"/>
      <c r="Q95" s="327"/>
      <c r="R95" s="328" t="s">
        <v>188</v>
      </c>
      <c r="S95" s="328"/>
      <c r="T95" s="328"/>
      <c r="AD95" s="139"/>
    </row>
    <row r="96" spans="1:30">
      <c r="D96" s="234"/>
      <c r="E96" s="162">
        <v>41153</v>
      </c>
      <c r="F96" s="327" t="s">
        <v>206</v>
      </c>
      <c r="G96" s="327"/>
      <c r="H96" s="327"/>
      <c r="I96" s="327"/>
      <c r="J96" s="327" t="s">
        <v>195</v>
      </c>
      <c r="K96" s="327"/>
      <c r="L96" s="327"/>
      <c r="M96" s="327"/>
      <c r="N96" s="327" t="s">
        <v>195</v>
      </c>
      <c r="O96" s="327"/>
      <c r="P96" s="327"/>
      <c r="Q96" s="327"/>
      <c r="R96" s="328" t="s">
        <v>188</v>
      </c>
      <c r="S96" s="328"/>
      <c r="T96" s="328"/>
      <c r="AD96" s="139"/>
    </row>
    <row r="97" spans="4:30">
      <c r="D97" s="234"/>
      <c r="E97" s="162">
        <v>41183</v>
      </c>
      <c r="F97" s="330" t="s">
        <v>207</v>
      </c>
      <c r="G97" s="331"/>
      <c r="H97" s="331"/>
      <c r="I97" s="332"/>
      <c r="J97" s="330" t="s">
        <v>195</v>
      </c>
      <c r="K97" s="331"/>
      <c r="L97" s="331"/>
      <c r="M97" s="332"/>
      <c r="N97" s="330" t="s">
        <v>195</v>
      </c>
      <c r="O97" s="331"/>
      <c r="P97" s="331"/>
      <c r="Q97" s="332"/>
      <c r="R97" s="337" t="s">
        <v>188</v>
      </c>
      <c r="S97" s="338"/>
      <c r="T97" s="339"/>
      <c r="AD97" s="139"/>
    </row>
    <row r="98" spans="4:30">
      <c r="D98" s="234"/>
      <c r="E98" s="162">
        <v>41214</v>
      </c>
      <c r="F98" s="327" t="s">
        <v>208</v>
      </c>
      <c r="G98" s="327"/>
      <c r="H98" s="327"/>
      <c r="I98" s="327"/>
      <c r="J98" s="327" t="s">
        <v>209</v>
      </c>
      <c r="K98" s="327"/>
      <c r="L98" s="327"/>
      <c r="M98" s="327"/>
      <c r="N98" s="327" t="s">
        <v>195</v>
      </c>
      <c r="O98" s="327"/>
      <c r="P98" s="327"/>
      <c r="Q98" s="327"/>
      <c r="R98" s="328" t="s">
        <v>188</v>
      </c>
      <c r="S98" s="328"/>
      <c r="T98" s="328"/>
      <c r="AD98" s="139"/>
    </row>
    <row r="99" spans="4:30">
      <c r="D99" s="234"/>
      <c r="E99" s="162">
        <v>41244</v>
      </c>
      <c r="F99" s="327" t="s">
        <v>142</v>
      </c>
      <c r="G99" s="327"/>
      <c r="H99" s="327"/>
      <c r="I99" s="327"/>
      <c r="J99" s="327"/>
      <c r="K99" s="327"/>
      <c r="L99" s="327"/>
      <c r="M99" s="327"/>
      <c r="N99" s="327" t="s">
        <v>195</v>
      </c>
      <c r="O99" s="327"/>
      <c r="P99" s="327"/>
      <c r="Q99" s="327"/>
      <c r="R99" s="328" t="s">
        <v>188</v>
      </c>
      <c r="S99" s="328"/>
      <c r="T99" s="328"/>
      <c r="AD99" s="139"/>
    </row>
    <row r="100" spans="4:30">
      <c r="E100" s="162">
        <v>41275</v>
      </c>
      <c r="F100" s="327" t="s">
        <v>223</v>
      </c>
      <c r="G100" s="327"/>
      <c r="H100" s="327"/>
      <c r="I100" s="327"/>
      <c r="J100" s="284" t="s">
        <v>195</v>
      </c>
      <c r="K100" s="279"/>
      <c r="L100" s="279"/>
      <c r="M100" s="280"/>
      <c r="N100" s="327" t="s">
        <v>195</v>
      </c>
      <c r="O100" s="327"/>
      <c r="P100" s="327"/>
      <c r="Q100" s="327"/>
      <c r="R100" s="328" t="s">
        <v>224</v>
      </c>
      <c r="S100" s="328"/>
      <c r="T100" s="328"/>
      <c r="AD100" s="139"/>
    </row>
    <row r="101" spans="4:30">
      <c r="E101" s="162">
        <v>41306</v>
      </c>
      <c r="F101" s="327" t="s">
        <v>222</v>
      </c>
      <c r="G101" s="327"/>
      <c r="H101" s="327"/>
      <c r="I101" s="327"/>
      <c r="J101" s="278" t="s">
        <v>195</v>
      </c>
      <c r="K101" s="279"/>
      <c r="L101" s="279"/>
      <c r="M101" s="280"/>
      <c r="N101" s="327" t="s">
        <v>225</v>
      </c>
      <c r="O101" s="327"/>
      <c r="P101" s="327"/>
      <c r="Q101" s="327"/>
      <c r="R101" s="328" t="s">
        <v>188</v>
      </c>
      <c r="S101" s="328"/>
      <c r="T101" s="328"/>
      <c r="AD101" s="139"/>
    </row>
    <row r="102" spans="4:30">
      <c r="E102" s="162">
        <v>41334</v>
      </c>
      <c r="F102" s="327" t="s">
        <v>231</v>
      </c>
      <c r="G102" s="327"/>
      <c r="H102" s="327"/>
      <c r="I102" s="327"/>
      <c r="J102" s="327" t="s">
        <v>195</v>
      </c>
      <c r="K102" s="327"/>
      <c r="L102" s="327"/>
      <c r="M102" s="327"/>
      <c r="N102" s="327" t="s">
        <v>195</v>
      </c>
      <c r="O102" s="327"/>
      <c r="P102" s="327"/>
      <c r="Q102" s="327"/>
      <c r="R102" s="328" t="s">
        <v>188</v>
      </c>
      <c r="S102" s="328"/>
      <c r="T102" s="328"/>
      <c r="AD102" s="139"/>
    </row>
    <row r="103" spans="4:30">
      <c r="E103" s="162">
        <v>41365</v>
      </c>
      <c r="F103" s="327" t="s">
        <v>233</v>
      </c>
      <c r="G103" s="327"/>
      <c r="H103" s="327"/>
      <c r="I103" s="327"/>
      <c r="J103" s="327" t="s">
        <v>195</v>
      </c>
      <c r="K103" s="327"/>
      <c r="L103" s="327"/>
      <c r="M103" s="327"/>
      <c r="N103" s="327" t="s">
        <v>195</v>
      </c>
      <c r="O103" s="327"/>
      <c r="P103" s="327"/>
      <c r="Q103" s="327"/>
      <c r="R103" s="328" t="s">
        <v>188</v>
      </c>
      <c r="S103" s="328"/>
      <c r="T103" s="328"/>
      <c r="AD103" s="139"/>
    </row>
    <row r="104" spans="4:30">
      <c r="E104" s="162">
        <v>41395</v>
      </c>
      <c r="F104" s="327" t="s">
        <v>234</v>
      </c>
      <c r="G104" s="327"/>
      <c r="H104" s="327"/>
      <c r="I104" s="327"/>
      <c r="J104" s="327" t="s">
        <v>195</v>
      </c>
      <c r="K104" s="327"/>
      <c r="L104" s="327"/>
      <c r="M104" s="327"/>
      <c r="N104" s="327" t="s">
        <v>195</v>
      </c>
      <c r="O104" s="327"/>
      <c r="P104" s="327"/>
      <c r="Q104" s="327"/>
      <c r="R104" s="328" t="s">
        <v>235</v>
      </c>
      <c r="S104" s="328"/>
      <c r="T104" s="328"/>
      <c r="AD104" s="139"/>
    </row>
    <row r="105" spans="4:30">
      <c r="E105" s="162">
        <v>41426</v>
      </c>
      <c r="F105" s="327" t="s">
        <v>245</v>
      </c>
      <c r="G105" s="327"/>
      <c r="H105" s="327"/>
      <c r="I105" s="327"/>
      <c r="J105" s="327" t="s">
        <v>195</v>
      </c>
      <c r="K105" s="327"/>
      <c r="L105" s="327"/>
      <c r="M105" s="327"/>
      <c r="N105" s="327" t="s">
        <v>195</v>
      </c>
      <c r="O105" s="327"/>
      <c r="P105" s="327"/>
      <c r="Q105" s="327"/>
      <c r="R105" s="328" t="s">
        <v>246</v>
      </c>
      <c r="S105" s="328"/>
      <c r="T105" s="328"/>
      <c r="AD105" s="139"/>
    </row>
    <row r="106" spans="4:30">
      <c r="E106" s="162">
        <v>41456</v>
      </c>
      <c r="F106" s="327" t="s">
        <v>250</v>
      </c>
      <c r="G106" s="327"/>
      <c r="H106" s="327"/>
      <c r="I106" s="327"/>
      <c r="J106" s="327" t="s">
        <v>195</v>
      </c>
      <c r="K106" s="327"/>
      <c r="L106" s="327"/>
      <c r="M106" s="327"/>
      <c r="N106" s="327" t="s">
        <v>251</v>
      </c>
      <c r="O106" s="327"/>
      <c r="P106" s="327"/>
      <c r="Q106" s="327"/>
      <c r="R106" s="328" t="s">
        <v>188</v>
      </c>
      <c r="S106" s="328"/>
      <c r="T106" s="328"/>
      <c r="AD106" s="139"/>
    </row>
    <row r="107" spans="4:30">
      <c r="E107" s="162">
        <v>41487</v>
      </c>
      <c r="F107" s="327" t="s">
        <v>256</v>
      </c>
      <c r="G107" s="327"/>
      <c r="H107" s="327"/>
      <c r="I107" s="327"/>
      <c r="J107" s="327" t="s">
        <v>195</v>
      </c>
      <c r="K107" s="327"/>
      <c r="L107" s="327"/>
      <c r="M107" s="327"/>
      <c r="N107" s="327" t="s">
        <v>195</v>
      </c>
      <c r="O107" s="327"/>
      <c r="P107" s="327"/>
      <c r="Q107" s="327"/>
      <c r="R107" s="328" t="s">
        <v>188</v>
      </c>
      <c r="S107" s="328"/>
      <c r="T107" s="328"/>
      <c r="AD107" s="139"/>
    </row>
    <row r="108" spans="4:30">
      <c r="E108" s="162">
        <v>41518</v>
      </c>
      <c r="F108" s="327" t="s">
        <v>260</v>
      </c>
      <c r="G108" s="327"/>
      <c r="H108" s="327"/>
      <c r="I108" s="327"/>
      <c r="J108" s="327" t="s">
        <v>195</v>
      </c>
      <c r="K108" s="327"/>
      <c r="L108" s="327"/>
      <c r="M108" s="327"/>
      <c r="N108" s="327" t="s">
        <v>261</v>
      </c>
      <c r="O108" s="327"/>
      <c r="P108" s="327"/>
      <c r="Q108" s="327"/>
      <c r="R108" s="328" t="s">
        <v>188</v>
      </c>
      <c r="S108" s="328"/>
      <c r="T108" s="328"/>
      <c r="AD108" s="139"/>
    </row>
    <row r="109" spans="4:30">
      <c r="E109" s="162">
        <v>41548</v>
      </c>
      <c r="F109" s="327" t="s">
        <v>265</v>
      </c>
      <c r="G109" s="327"/>
      <c r="H109" s="327"/>
      <c r="I109" s="327"/>
      <c r="J109" s="327" t="s">
        <v>195</v>
      </c>
      <c r="K109" s="327"/>
      <c r="L109" s="327"/>
      <c r="M109" s="327"/>
      <c r="N109" s="327" t="s">
        <v>195</v>
      </c>
      <c r="O109" s="327"/>
      <c r="P109" s="327"/>
      <c r="Q109" s="327"/>
      <c r="R109" s="328" t="s">
        <v>188</v>
      </c>
      <c r="S109" s="328"/>
      <c r="T109" s="328"/>
      <c r="AD109" s="139"/>
    </row>
    <row r="110" spans="4:30" ht="39">
      <c r="E110" s="162">
        <v>41579</v>
      </c>
      <c r="F110" s="323" t="s">
        <v>266</v>
      </c>
      <c r="G110" s="323"/>
      <c r="H110" s="323"/>
      <c r="I110" s="323"/>
      <c r="J110" s="323" t="s">
        <v>195</v>
      </c>
      <c r="K110" s="323"/>
      <c r="L110" s="323"/>
      <c r="M110" s="323"/>
      <c r="N110" s="323" t="s">
        <v>195</v>
      </c>
      <c r="O110" s="323"/>
      <c r="P110" s="323"/>
      <c r="Q110" s="323"/>
      <c r="R110" s="324" t="s">
        <v>188</v>
      </c>
      <c r="S110" s="324"/>
      <c r="T110" s="324"/>
      <c r="AD110" s="139"/>
    </row>
    <row r="111" spans="4:30">
      <c r="E111" s="162">
        <v>41609</v>
      </c>
      <c r="F111" s="327"/>
      <c r="G111" s="327"/>
      <c r="H111" s="327"/>
      <c r="I111" s="327"/>
      <c r="J111" s="327"/>
      <c r="K111" s="327"/>
      <c r="L111" s="327"/>
      <c r="M111" s="327"/>
      <c r="N111" s="327"/>
      <c r="O111" s="327"/>
      <c r="P111" s="327"/>
      <c r="Q111" s="327"/>
      <c r="R111" s="328"/>
      <c r="S111" s="328"/>
      <c r="T111" s="328"/>
      <c r="AD111" s="139"/>
    </row>
  </sheetData>
  <sheetProtection password="F219" sheet="1" objects="1" scenarios="1"/>
  <customSheetViews>
    <customSheetView guid="{00D23E42-543D-436C-AA84-0A62465319D8}" scale="80" topLeftCell="S8">
      <pane ySplit="1" topLeftCell="A8" activePane="bottomLeft"/>
      <selection pane="bottomLeft" activeCell="AB32" sqref="AB32:AB39"/>
      <rowBreaks count="1" manualBreakCount="1">
        <brk id="64" max="1" man="1"/>
      </rowBreaks>
      <pageMargins left="0.5" right="0.5" top="0.25" bottom="0.25" header="0.5" footer="0.5"/>
      <pageSetup scale="99" orientation="portrait" r:id="rId1"/>
      <headerFooter alignWithMargins="0"/>
    </customSheetView>
    <customSheetView guid="{BE3D6E2B-609E-47D5-9384-D7369416F08A}" scale="80" topLeftCell="S8">
      <pane ySplit="1" topLeftCell="A8" activePane="bottomLeft"/>
      <selection pane="bottomLef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80" topLeftCell="Q8">
      <pane ySplit="1" topLeftCell="A7" activePane="bottomLeft"/>
      <selection pane="bottomLef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60">
      <pane xSplit="0.98523985239852396" topLeftCell="Y1"/>
      <selection activeCell="F108" sqref="F108:T108"/>
      <rowBreaks count="1" manualBreakCount="1">
        <brk id="64" max="1" man="1"/>
      </rowBreaks>
      <pageMargins left="0.5" right="0.5" top="0.25" bottom="0.25" header="0.5" footer="0.5"/>
      <pageSetup scale="99" orientation="portrait" r:id="rId4"/>
      <headerFooter alignWithMargins="0"/>
    </customSheetView>
    <customSheetView guid="{FAFAB48A-F0C9-4E4E-9865-6B5A7EFA1DE3}" scale="60" topLeftCell="J1">
      <selection activeCell="Y38" sqref="Y38"/>
      <rowBreaks count="1" manualBreakCount="1">
        <brk id="64" max="1" man="1"/>
      </rowBreaks>
      <pageMargins left="0.5" right="0.5" top="0.25" bottom="0.25" header="0.5" footer="0.5"/>
      <pageSetup scale="99" orientation="portrait" r:id="rId5"/>
      <headerFooter alignWithMargins="0"/>
    </customSheetView>
    <customSheetView guid="{906B59F4-57E3-44A2-8FFC-DC6E8BD2AF1F}" scale="60" topLeftCell="M37">
      <selection activeCell="B7" sqref="B7 E88:T111"/>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25">
      <selection activeCell="X32" sqref="F32: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L1">
      <selection activeCell="L3" sqref="L3"/>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G71">
      <selection activeCell="R104" sqref="R104:T104"/>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K34">
      <selection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D1">
      <selection activeCell="R102" sqref="F102:T102"/>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topLeftCell="D1">
      <selection activeCell="R102" sqref="F102:T102"/>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topLeftCell="H7">
      <selection activeCell="T19" sqref="T19"/>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K5">
      <selection activeCell="K5" sqref="K5"/>
      <rowBreaks count="1" manualBreakCount="1">
        <brk id="64" max="1" man="1"/>
      </rowBreaks>
      <pageMargins left="0.5" right="0.5" top="0.25" bottom="0.25" header="0.5" footer="0.5"/>
      <pageSetup scale="99" orientation="portrait" r:id="rId14"/>
      <headerFooter alignWithMargins="0"/>
    </customSheetView>
    <customSheetView guid="{CB2601DD-81DA-4EEF-92E9-4B82A983E92F}" scale="60">
      <selection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60" topLeftCell="F1">
      <pane ySplit="7.75" topLeftCell="A10" activePane="bottomLeft"/>
      <selection pane="bottomLeft" activeCell="S45" sqref="S45"/>
      <rowBreaks count="1" manualBreakCount="1">
        <brk id="64" max="1" man="1"/>
      </rowBreaks>
      <pageMargins left="0.5" right="0.5" top="0.25" bottom="0.25" header="0.5" footer="0.5"/>
      <pageSetup scale="99" orientation="portrait" r:id="rId16"/>
      <headerFooter alignWithMargins="0"/>
    </customSheetView>
    <customSheetView guid="{B27B988B-7FE7-4E90-800C-F8C6DA9EBA91}" scale="60">
      <pane xSplit="0.98161764705882348" ySplit="7.75" topLeftCell="E96" activePane="bottomRight"/>
      <selection pane="bottomRight" activeCell="F100" sqref="F100:I100"/>
      <rowBreaks count="1" manualBreakCount="1">
        <brk id="64" max="1" man="1"/>
      </rowBreaks>
      <pageMargins left="0.5" right="0.5" top="0.25" bottom="0.25" header="0.5" footer="0.5"/>
      <pageSetup scale="99" orientation="portrait" r:id="rId17"/>
      <headerFooter alignWithMargins="0"/>
    </customSheetView>
    <customSheetView guid="{E671AD56-0747-47C6-9FD6-DDF854F488F8}" scale="60">
      <selection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D5">
      <selection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topLeftCell="D1">
      <selection activeCell="R102" sqref="F102:T102"/>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K16">
      <selection activeCell="U43" sqref="U43"/>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L1">
      <selection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60" topLeftCell="N1">
      <selection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80" topLeftCell="Q8">
      <pane ySplit="1.1000000000000001" topLeftCell="A7" activePane="bottomLeft"/>
      <selection pane="bottomLef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80" topLeftCell="Q8">
      <pane ySplit="1" topLeftCell="A7" activePane="bottomLeft"/>
      <selection pane="bottomLef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80" topLeftCell="D8">
      <pane ySplit="1.1111111111111112" topLeftCell="A86" activePane="bottomLeft"/>
      <selection pane="bottomLeft" activeCell="I110" sqref="F110:I110"/>
      <rowBreaks count="1" manualBreakCount="1">
        <brk id="64" max="1" man="1"/>
      </rowBreaks>
      <pageMargins left="0.5" right="0.5" top="0.25" bottom="0.25" header="0.5" footer="0.5"/>
      <pageSetup scale="99" orientation="portrait" r:id="rId26"/>
      <headerFooter alignWithMargins="0"/>
    </customSheetView>
    <customSheetView guid="{31AF93E1-8CA4-4E17-B4A7-D8D38F96FDDB}" scale="80" topLeftCell="S8">
      <pane ySplit="1" topLeftCell="A8" activePane="bottomLeft"/>
      <selection pane="bottomLef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80" topLeftCell="S8">
      <pane ySplit="1" topLeftCell="A8" activePane="bottomLeft"/>
      <selection pane="bottomLef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80" topLeftCell="S8">
      <pane ySplit="1" topLeftCell="A8" activePane="bottomLeft"/>
      <selection pane="bottomLeft"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96">
    <mergeCell ref="F108:I108"/>
    <mergeCell ref="J108:M108"/>
    <mergeCell ref="N108:Q108"/>
    <mergeCell ref="R108:T108"/>
    <mergeCell ref="F109:I109"/>
    <mergeCell ref="J109:M109"/>
    <mergeCell ref="N109:Q109"/>
    <mergeCell ref="R109:T109"/>
    <mergeCell ref="F111:I111"/>
    <mergeCell ref="J111:M111"/>
    <mergeCell ref="N111:Q111"/>
    <mergeCell ref="R111:T111"/>
    <mergeCell ref="F104:I104"/>
    <mergeCell ref="J104:M104"/>
    <mergeCell ref="N104:Q104"/>
    <mergeCell ref="R104:T104"/>
    <mergeCell ref="F105:I105"/>
    <mergeCell ref="J105:M105"/>
    <mergeCell ref="N105:Q105"/>
    <mergeCell ref="R105:T105"/>
    <mergeCell ref="F106:I106"/>
    <mergeCell ref="J106:M106"/>
    <mergeCell ref="N106:Q106"/>
    <mergeCell ref="R106:T106"/>
    <mergeCell ref="F107:I107"/>
    <mergeCell ref="J107:M107"/>
    <mergeCell ref="N107:Q107"/>
    <mergeCell ref="R107:T107"/>
    <mergeCell ref="F100:I100"/>
    <mergeCell ref="N100:Q100"/>
    <mergeCell ref="R100:T100"/>
    <mergeCell ref="F101:I101"/>
    <mergeCell ref="N101:Q101"/>
    <mergeCell ref="R101:T101"/>
    <mergeCell ref="F102:I102"/>
    <mergeCell ref="J102:M102"/>
    <mergeCell ref="N102:Q102"/>
    <mergeCell ref="R102:T102"/>
    <mergeCell ref="F103:I103"/>
    <mergeCell ref="J103:M103"/>
    <mergeCell ref="N103:Q103"/>
    <mergeCell ref="R103:T103"/>
    <mergeCell ref="F96:I96"/>
    <mergeCell ref="J96:M96"/>
    <mergeCell ref="N96:Q96"/>
    <mergeCell ref="R96:T96"/>
    <mergeCell ref="F97:I97"/>
    <mergeCell ref="J97:M97"/>
    <mergeCell ref="N97:Q97"/>
    <mergeCell ref="R97:T97"/>
    <mergeCell ref="F98:I98"/>
    <mergeCell ref="J98:M98"/>
    <mergeCell ref="N98:Q98"/>
    <mergeCell ref="R98:T98"/>
    <mergeCell ref="F99:I99"/>
    <mergeCell ref="J99:M99"/>
    <mergeCell ref="N99:Q99"/>
    <mergeCell ref="R99:T99"/>
    <mergeCell ref="F92:I92"/>
    <mergeCell ref="J92:M92"/>
    <mergeCell ref="N92:Q92"/>
    <mergeCell ref="R92:T92"/>
    <mergeCell ref="F93:I93"/>
    <mergeCell ref="J93:M93"/>
    <mergeCell ref="N93:Q93"/>
    <mergeCell ref="R93:T93"/>
    <mergeCell ref="F94:I94"/>
    <mergeCell ref="J94:M94"/>
    <mergeCell ref="N94:Q94"/>
    <mergeCell ref="R94:T94"/>
    <mergeCell ref="F95:I95"/>
    <mergeCell ref="J95:M95"/>
    <mergeCell ref="N95:Q95"/>
    <mergeCell ref="R95:T95"/>
    <mergeCell ref="F91:I91"/>
    <mergeCell ref="J91:M91"/>
    <mergeCell ref="N91:Q91"/>
    <mergeCell ref="R91:T91"/>
    <mergeCell ref="R87:T87"/>
    <mergeCell ref="F90:I90"/>
    <mergeCell ref="J90:M90"/>
    <mergeCell ref="N90:Q90"/>
    <mergeCell ref="R90:T90"/>
    <mergeCell ref="F88:I88"/>
    <mergeCell ref="J88:M88"/>
    <mergeCell ref="N88:Q88"/>
    <mergeCell ref="R88:T88"/>
    <mergeCell ref="F89:I89"/>
    <mergeCell ref="J89:M89"/>
    <mergeCell ref="N89:Q89"/>
    <mergeCell ref="R89:T89"/>
    <mergeCell ref="D1:F1"/>
    <mergeCell ref="D85:G85"/>
    <mergeCell ref="F87:I87"/>
    <mergeCell ref="J87:M87"/>
    <mergeCell ref="N87:Q87"/>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24.xml><?xml version="1.0" encoding="utf-8"?>
<worksheet xmlns="http://schemas.openxmlformats.org/spreadsheetml/2006/main" xmlns:r="http://schemas.openxmlformats.org/officeDocument/2006/relationships">
  <dimension ref="A1:AE111"/>
  <sheetViews>
    <sheetView zoomScale="70" zoomScaleNormal="70" workbookViewId="0">
      <selection activeCell="AB32" sqref="AB32:AB39"/>
    </sheetView>
  </sheetViews>
  <sheetFormatPr defaultColWidth="9.140625" defaultRowHeight="15"/>
  <cols>
    <col min="1" max="1" width="64.42578125" style="3" customWidth="1"/>
    <col min="2" max="2" width="37.42578125" style="3" customWidth="1"/>
    <col min="3" max="3" width="6.42578125" style="4" customWidth="1"/>
    <col min="4" max="4" width="4.42578125" style="4" customWidth="1"/>
    <col min="5" max="5" width="27.42578125" style="4" customWidth="1"/>
    <col min="6" max="6" width="14.42578125" style="4" bestFit="1" customWidth="1"/>
    <col min="7" max="29" width="14.42578125" style="3" bestFit="1" customWidth="1"/>
    <col min="30" max="30" width="15.42578125" style="3" customWidth="1"/>
    <col min="31" max="31" width="6.42578125" style="3" customWidth="1"/>
    <col min="32" max="32" width="28.42578125" style="3" customWidth="1"/>
    <col min="33" max="33" width="15.42578125" style="3" customWidth="1"/>
    <col min="34" max="16384" width="9.140625" style="3"/>
  </cols>
  <sheetData>
    <row r="1" spans="1:31">
      <c r="A1" s="1" t="s">
        <v>3</v>
      </c>
      <c r="B1" s="104" t="s">
        <v>117</v>
      </c>
      <c r="C1" s="2"/>
      <c r="D1" s="333" t="s">
        <v>23</v>
      </c>
      <c r="E1" s="333"/>
      <c r="F1" s="333"/>
      <c r="G1" s="333"/>
    </row>
    <row r="2" spans="1:31" ht="29.25">
      <c r="A2" s="1" t="s">
        <v>4</v>
      </c>
      <c r="B2" s="135" t="s">
        <v>122</v>
      </c>
      <c r="C2" s="2"/>
      <c r="E2" s="5"/>
      <c r="F2" s="98">
        <v>2012</v>
      </c>
      <c r="G2" s="98">
        <v>2013</v>
      </c>
      <c r="H2" s="98">
        <v>2014</v>
      </c>
      <c r="I2" s="98">
        <v>2015</v>
      </c>
    </row>
    <row r="3" spans="1:31">
      <c r="A3" s="1" t="s">
        <v>5</v>
      </c>
      <c r="B3" s="108" t="s">
        <v>99</v>
      </c>
      <c r="C3" s="6"/>
      <c r="E3" s="105" t="s">
        <v>61</v>
      </c>
      <c r="F3" s="131">
        <v>57741</v>
      </c>
      <c r="G3" s="133">
        <v>57741</v>
      </c>
      <c r="H3" s="133">
        <v>57741</v>
      </c>
      <c r="I3" s="133">
        <v>57741</v>
      </c>
    </row>
    <row r="4" spans="1:31">
      <c r="A4" s="1" t="s">
        <v>7</v>
      </c>
      <c r="B4" s="106">
        <v>41260</v>
      </c>
      <c r="C4" s="8"/>
      <c r="E4" s="105" t="s">
        <v>62</v>
      </c>
      <c r="F4" s="132">
        <v>1353322</v>
      </c>
      <c r="G4" s="134">
        <v>1353322</v>
      </c>
      <c r="H4" s="134">
        <v>1353322</v>
      </c>
      <c r="I4" s="134">
        <v>1353322</v>
      </c>
      <c r="K4" s="9"/>
      <c r="L4" s="9"/>
      <c r="M4" s="9"/>
      <c r="N4" s="9"/>
      <c r="O4" s="9"/>
      <c r="P4" s="9"/>
      <c r="Q4" s="9"/>
      <c r="R4" s="9"/>
      <c r="S4" s="9"/>
      <c r="T4" s="9"/>
      <c r="U4" s="9"/>
      <c r="V4" s="9"/>
      <c r="W4" s="9"/>
      <c r="X4" s="9"/>
      <c r="Y4" s="9"/>
      <c r="Z4" s="9"/>
      <c r="AA4" s="9"/>
      <c r="AB4" s="9"/>
      <c r="AC4" s="9"/>
      <c r="AD4" s="9"/>
      <c r="AE4" s="10"/>
    </row>
    <row r="5" spans="1:31">
      <c r="A5" s="1" t="s">
        <v>8</v>
      </c>
      <c r="B5" s="107">
        <v>41320</v>
      </c>
      <c r="C5" s="8"/>
      <c r="E5" s="3"/>
      <c r="F5" s="9"/>
      <c r="G5" s="9"/>
      <c r="H5" s="9"/>
      <c r="I5" s="9"/>
      <c r="J5" s="9"/>
      <c r="K5" s="9"/>
      <c r="L5" s="9"/>
      <c r="M5" s="9"/>
      <c r="N5" s="9"/>
      <c r="O5" s="9"/>
      <c r="P5" s="9"/>
      <c r="Q5" s="9"/>
      <c r="R5" s="9"/>
      <c r="S5" s="9"/>
      <c r="T5" s="9"/>
      <c r="U5" s="9"/>
      <c r="V5" s="9"/>
      <c r="W5" s="9"/>
      <c r="X5" s="9"/>
      <c r="Y5" s="9"/>
      <c r="Z5" s="9"/>
      <c r="AA5" s="9"/>
      <c r="AB5" s="9"/>
      <c r="AC5" s="10"/>
    </row>
    <row r="6" spans="1:31">
      <c r="A6" s="1" t="s">
        <v>87</v>
      </c>
      <c r="B6" s="106">
        <v>40912</v>
      </c>
      <c r="C6" s="8"/>
      <c r="E6" s="3"/>
      <c r="F6" s="9"/>
      <c r="G6" s="9"/>
      <c r="H6" s="9"/>
      <c r="I6" s="9"/>
      <c r="J6" s="9"/>
      <c r="K6" s="9"/>
      <c r="L6" s="9"/>
      <c r="M6" s="9"/>
      <c r="N6" s="9"/>
      <c r="O6" s="9"/>
      <c r="P6" s="9"/>
      <c r="Q6" s="9"/>
      <c r="R6" s="9"/>
      <c r="S6" s="9"/>
      <c r="T6" s="9"/>
      <c r="U6" s="9"/>
      <c r="V6" s="9"/>
      <c r="W6" s="9"/>
      <c r="X6" s="9"/>
      <c r="Y6" s="9"/>
      <c r="Z6" s="9"/>
      <c r="AA6" s="9"/>
      <c r="AB6" s="9"/>
      <c r="AC6" s="10"/>
    </row>
    <row r="7" spans="1:31">
      <c r="A7" s="1" t="s">
        <v>2</v>
      </c>
      <c r="B7" s="58">
        <f>'EmPower NY-Elec'!B7</f>
        <v>41579</v>
      </c>
      <c r="C7" s="11"/>
      <c r="H7" s="9"/>
      <c r="I7" s="9"/>
      <c r="J7" s="9"/>
      <c r="K7" s="9"/>
      <c r="L7" s="9"/>
      <c r="M7" s="9"/>
      <c r="N7" s="9"/>
      <c r="O7" s="9"/>
      <c r="P7" s="9"/>
      <c r="Q7" s="9"/>
      <c r="R7" s="9"/>
      <c r="S7" s="9"/>
      <c r="T7" s="9"/>
      <c r="U7" s="9"/>
      <c r="V7" s="9"/>
      <c r="W7" s="9"/>
      <c r="X7" s="9"/>
      <c r="Y7" s="9"/>
      <c r="Z7" s="9"/>
      <c r="AA7" s="9"/>
      <c r="AB7" s="9"/>
      <c r="AC7" s="9"/>
      <c r="AD7" s="9"/>
      <c r="AE7" s="44" t="s">
        <v>33</v>
      </c>
    </row>
    <row r="8" spans="1:31">
      <c r="F8" s="13">
        <v>40909</v>
      </c>
      <c r="G8" s="13">
        <v>40940</v>
      </c>
      <c r="H8" s="13">
        <v>40969</v>
      </c>
      <c r="I8" s="13">
        <v>41000</v>
      </c>
      <c r="J8" s="13">
        <v>41030</v>
      </c>
      <c r="K8" s="13">
        <v>41061</v>
      </c>
      <c r="L8" s="13">
        <v>41091</v>
      </c>
      <c r="M8" s="13">
        <v>41122</v>
      </c>
      <c r="N8" s="13">
        <v>41153</v>
      </c>
      <c r="O8" s="13">
        <v>41183</v>
      </c>
      <c r="P8" s="13">
        <v>41214</v>
      </c>
      <c r="Q8" s="13">
        <v>41244</v>
      </c>
      <c r="R8" s="13">
        <v>41275</v>
      </c>
      <c r="S8" s="13">
        <v>41306</v>
      </c>
      <c r="T8" s="13">
        <v>41334</v>
      </c>
      <c r="U8" s="13">
        <v>41365</v>
      </c>
      <c r="V8" s="13">
        <v>41395</v>
      </c>
      <c r="W8" s="13">
        <v>41426</v>
      </c>
      <c r="X8" s="13">
        <v>41456</v>
      </c>
      <c r="Y8" s="13">
        <v>41487</v>
      </c>
      <c r="Z8" s="13">
        <v>41518</v>
      </c>
      <c r="AA8" s="13">
        <v>41548</v>
      </c>
      <c r="AB8" s="13">
        <v>41579</v>
      </c>
      <c r="AC8" s="13">
        <v>41609</v>
      </c>
      <c r="AD8" s="14" t="s">
        <v>0</v>
      </c>
      <c r="AE8" s="4">
        <v>1</v>
      </c>
    </row>
    <row r="9" spans="1:31">
      <c r="A9" s="11"/>
      <c r="B9" s="11"/>
      <c r="E9" s="15" t="s">
        <v>29</v>
      </c>
      <c r="F9" s="102">
        <v>1</v>
      </c>
      <c r="G9" s="102">
        <v>2</v>
      </c>
      <c r="H9" s="102">
        <v>3</v>
      </c>
      <c r="I9" s="102">
        <v>4</v>
      </c>
      <c r="J9" s="102">
        <v>5</v>
      </c>
      <c r="K9" s="102">
        <v>6</v>
      </c>
      <c r="L9" s="102">
        <v>7</v>
      </c>
      <c r="M9" s="102">
        <v>8</v>
      </c>
      <c r="N9" s="102">
        <v>9</v>
      </c>
      <c r="O9" s="102">
        <v>10</v>
      </c>
      <c r="P9" s="102">
        <v>11</v>
      </c>
      <c r="Q9" s="102">
        <v>12</v>
      </c>
      <c r="R9" s="102">
        <v>1</v>
      </c>
      <c r="S9" s="102">
        <v>2</v>
      </c>
      <c r="T9" s="102">
        <v>3</v>
      </c>
      <c r="U9" s="102">
        <v>4</v>
      </c>
      <c r="V9" s="102">
        <v>5</v>
      </c>
      <c r="W9" s="102">
        <v>6</v>
      </c>
      <c r="X9" s="102">
        <v>7</v>
      </c>
      <c r="Y9" s="102">
        <v>8</v>
      </c>
      <c r="Z9" s="102">
        <v>9</v>
      </c>
      <c r="AA9" s="102">
        <v>10</v>
      </c>
      <c r="AB9" s="102">
        <v>11</v>
      </c>
      <c r="AC9" s="102">
        <v>12</v>
      </c>
      <c r="AD9" s="33"/>
      <c r="AE9" s="4">
        <v>2</v>
      </c>
    </row>
    <row r="10" spans="1:31">
      <c r="A10" s="59" t="s">
        <v>81</v>
      </c>
      <c r="B10" s="57"/>
      <c r="E10" s="12" t="s">
        <v>25</v>
      </c>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4">
        <v>3</v>
      </c>
    </row>
    <row r="11" spans="1:31">
      <c r="A11" s="17" t="s">
        <v>10</v>
      </c>
      <c r="B11" s="18">
        <f>HLOOKUP($B$7,$F$8:$AC$75,AE11,FALSE)</f>
        <v>0</v>
      </c>
      <c r="E11" s="19" t="s">
        <v>24</v>
      </c>
      <c r="F11" s="7">
        <v>0</v>
      </c>
      <c r="G11" s="7">
        <v>0</v>
      </c>
      <c r="H11" s="7">
        <v>0</v>
      </c>
      <c r="I11" s="7">
        <v>0</v>
      </c>
      <c r="J11" s="7">
        <v>0</v>
      </c>
      <c r="K11" s="7">
        <v>0</v>
      </c>
      <c r="L11" s="7">
        <v>0</v>
      </c>
      <c r="M11" s="7">
        <v>0</v>
      </c>
      <c r="N11" s="7">
        <v>0</v>
      </c>
      <c r="O11" s="7">
        <v>0</v>
      </c>
      <c r="P11" s="7">
        <v>0</v>
      </c>
      <c r="Q11" s="7">
        <v>0</v>
      </c>
      <c r="R11" s="281">
        <v>0</v>
      </c>
      <c r="S11" s="281">
        <v>0</v>
      </c>
      <c r="T11" s="235">
        <v>0</v>
      </c>
      <c r="U11" s="235">
        <v>0</v>
      </c>
      <c r="V11" s="235">
        <v>0</v>
      </c>
      <c r="W11" s="235">
        <v>0</v>
      </c>
      <c r="X11" s="235">
        <v>0</v>
      </c>
      <c r="Y11" s="235">
        <v>0</v>
      </c>
      <c r="Z11" s="235">
        <v>50.94</v>
      </c>
      <c r="AA11" s="235">
        <v>0</v>
      </c>
      <c r="AB11" s="235">
        <v>0</v>
      </c>
      <c r="AC11" s="235"/>
      <c r="AD11" s="23">
        <f>SUM(F11:AC11)</f>
        <v>50.94</v>
      </c>
      <c r="AE11" s="4">
        <v>4</v>
      </c>
    </row>
    <row r="12" spans="1:31">
      <c r="A12" s="17" t="s">
        <v>11</v>
      </c>
      <c r="B12" s="18">
        <f>HLOOKUP($B$7,$F$8:$AC$75,AE12,FALSE)</f>
        <v>0</v>
      </c>
      <c r="E12" s="19" t="s">
        <v>24</v>
      </c>
      <c r="F12" s="7">
        <v>0</v>
      </c>
      <c r="G12" s="7">
        <v>0</v>
      </c>
      <c r="H12" s="7">
        <v>0</v>
      </c>
      <c r="I12" s="7">
        <v>0</v>
      </c>
      <c r="J12" s="7">
        <v>0</v>
      </c>
      <c r="K12" s="7">
        <v>0</v>
      </c>
      <c r="L12" s="7">
        <v>0</v>
      </c>
      <c r="M12" s="7">
        <v>0</v>
      </c>
      <c r="N12" s="7">
        <v>0</v>
      </c>
      <c r="O12" s="7">
        <v>0</v>
      </c>
      <c r="P12" s="7">
        <v>0</v>
      </c>
      <c r="Q12" s="7">
        <v>0</v>
      </c>
      <c r="R12" s="281">
        <v>0</v>
      </c>
      <c r="S12" s="281">
        <v>0</v>
      </c>
      <c r="T12" s="235">
        <v>0</v>
      </c>
      <c r="U12" s="235">
        <v>0</v>
      </c>
      <c r="V12" s="235">
        <v>0</v>
      </c>
      <c r="W12" s="235">
        <v>0</v>
      </c>
      <c r="X12" s="235">
        <v>0</v>
      </c>
      <c r="Y12" s="235">
        <v>0</v>
      </c>
      <c r="Z12" s="235">
        <v>0</v>
      </c>
      <c r="AA12" s="235">
        <v>0</v>
      </c>
      <c r="AB12" s="235">
        <v>0</v>
      </c>
      <c r="AC12" s="235"/>
      <c r="AD12" s="23">
        <f>SUM(F12:AC12)</f>
        <v>0</v>
      </c>
      <c r="AE12" s="4">
        <v>5</v>
      </c>
    </row>
    <row r="13" spans="1:31">
      <c r="A13" s="17" t="s">
        <v>86</v>
      </c>
      <c r="B13" s="73">
        <f>HLOOKUP($B$7,$F$8:$AC$75,AE13,FALSE)</f>
        <v>0</v>
      </c>
      <c r="E13" s="19" t="s">
        <v>24</v>
      </c>
      <c r="F13" s="75">
        <v>0</v>
      </c>
      <c r="G13" s="75">
        <v>0</v>
      </c>
      <c r="H13" s="75">
        <v>0</v>
      </c>
      <c r="I13" s="75">
        <v>0</v>
      </c>
      <c r="J13" s="75">
        <v>0</v>
      </c>
      <c r="K13" s="75">
        <v>0</v>
      </c>
      <c r="L13" s="75">
        <v>0</v>
      </c>
      <c r="M13" s="75">
        <v>0</v>
      </c>
      <c r="N13" s="75">
        <v>0</v>
      </c>
      <c r="O13" s="75">
        <v>0</v>
      </c>
      <c r="P13" s="75">
        <v>0</v>
      </c>
      <c r="Q13" s="75">
        <v>0</v>
      </c>
      <c r="R13" s="281">
        <v>0</v>
      </c>
      <c r="S13" s="281">
        <v>0</v>
      </c>
      <c r="T13" s="241">
        <v>0</v>
      </c>
      <c r="U13" s="241">
        <v>0</v>
      </c>
      <c r="V13" s="241">
        <v>0</v>
      </c>
      <c r="W13" s="241">
        <v>0</v>
      </c>
      <c r="X13" s="241">
        <v>0</v>
      </c>
      <c r="Y13" s="241">
        <v>0</v>
      </c>
      <c r="Z13" s="241">
        <v>0</v>
      </c>
      <c r="AA13" s="241">
        <v>0</v>
      </c>
      <c r="AB13" s="241">
        <v>0</v>
      </c>
      <c r="AC13" s="241"/>
      <c r="AD13" s="80">
        <f>SUM(F13:AC13)</f>
        <v>0</v>
      </c>
      <c r="AE13" s="4">
        <v>6</v>
      </c>
    </row>
    <row r="14" spans="1:31">
      <c r="A14" s="59" t="s">
        <v>63</v>
      </c>
      <c r="B14" s="57"/>
      <c r="E14" s="54"/>
      <c r="F14" s="16"/>
      <c r="G14" s="16"/>
      <c r="H14" s="16"/>
      <c r="I14" s="16"/>
      <c r="J14" s="16"/>
      <c r="K14" s="16"/>
      <c r="L14" s="16"/>
      <c r="M14" s="16"/>
      <c r="N14" s="16"/>
      <c r="O14" s="16"/>
      <c r="P14" s="16"/>
      <c r="Q14" s="16"/>
      <c r="R14" s="16"/>
      <c r="S14" s="16"/>
      <c r="T14" s="16"/>
      <c r="U14" s="16"/>
      <c r="V14" s="16"/>
      <c r="W14" s="16"/>
      <c r="X14" s="16"/>
      <c r="Y14" s="16"/>
      <c r="Z14" s="16"/>
      <c r="AA14" s="16"/>
      <c r="AB14" s="16"/>
      <c r="AC14" s="16"/>
      <c r="AD14" s="33"/>
      <c r="AE14" s="4">
        <v>7</v>
      </c>
    </row>
    <row r="15" spans="1:31">
      <c r="A15" s="1" t="s">
        <v>68</v>
      </c>
      <c r="B15" s="22">
        <f>HLOOKUP($B$7,$F$8:$AC$75,AE15,FALSE)</f>
        <v>57741</v>
      </c>
      <c r="E15" s="5"/>
      <c r="F15" s="23">
        <f>$F$3</f>
        <v>57741</v>
      </c>
      <c r="G15" s="23">
        <f t="shared" ref="G15:Q15" si="0">$F$3</f>
        <v>57741</v>
      </c>
      <c r="H15" s="23">
        <f t="shared" si="0"/>
        <v>57741</v>
      </c>
      <c r="I15" s="23">
        <f t="shared" si="0"/>
        <v>57741</v>
      </c>
      <c r="J15" s="23">
        <f t="shared" si="0"/>
        <v>57741</v>
      </c>
      <c r="K15" s="23">
        <f t="shared" si="0"/>
        <v>57741</v>
      </c>
      <c r="L15" s="23">
        <f t="shared" si="0"/>
        <v>57741</v>
      </c>
      <c r="M15" s="23">
        <f t="shared" si="0"/>
        <v>57741</v>
      </c>
      <c r="N15" s="23">
        <f t="shared" si="0"/>
        <v>57741</v>
      </c>
      <c r="O15" s="23">
        <f t="shared" si="0"/>
        <v>57741</v>
      </c>
      <c r="P15" s="23">
        <f t="shared" si="0"/>
        <v>57741</v>
      </c>
      <c r="Q15" s="23">
        <f t="shared" si="0"/>
        <v>57741</v>
      </c>
      <c r="R15" s="23">
        <f>$G$3</f>
        <v>57741</v>
      </c>
      <c r="S15" s="23">
        <f t="shared" ref="S15:AC15" si="1">$G$3</f>
        <v>57741</v>
      </c>
      <c r="T15" s="23">
        <f t="shared" si="1"/>
        <v>57741</v>
      </c>
      <c r="U15" s="23">
        <f t="shared" si="1"/>
        <v>57741</v>
      </c>
      <c r="V15" s="23">
        <f t="shared" si="1"/>
        <v>57741</v>
      </c>
      <c r="W15" s="23">
        <f t="shared" si="1"/>
        <v>57741</v>
      </c>
      <c r="X15" s="23">
        <f t="shared" si="1"/>
        <v>57741</v>
      </c>
      <c r="Y15" s="23">
        <f t="shared" si="1"/>
        <v>57741</v>
      </c>
      <c r="Z15" s="23">
        <f t="shared" si="1"/>
        <v>57741</v>
      </c>
      <c r="AA15" s="23">
        <f t="shared" si="1"/>
        <v>57741</v>
      </c>
      <c r="AB15" s="23">
        <f t="shared" si="1"/>
        <v>57741</v>
      </c>
      <c r="AC15" s="23">
        <f t="shared" si="1"/>
        <v>57741</v>
      </c>
      <c r="AD15" s="24"/>
      <c r="AE15" s="4">
        <v>8</v>
      </c>
    </row>
    <row r="16" spans="1:31">
      <c r="A16" s="1" t="s">
        <v>69</v>
      </c>
      <c r="B16" s="22">
        <f>HLOOKUP($B$7,$F$8:$AC$75,AE16,FALSE)</f>
        <v>52929.25</v>
      </c>
      <c r="E16" s="5"/>
      <c r="F16" s="23">
        <f>F15*(F9/12)</f>
        <v>4811.75</v>
      </c>
      <c r="G16" s="23">
        <f t="shared" ref="G16:AC16" si="2">G15*(G9/12)</f>
        <v>9623.5</v>
      </c>
      <c r="H16" s="23">
        <f t="shared" si="2"/>
        <v>14435.25</v>
      </c>
      <c r="I16" s="23">
        <f t="shared" si="2"/>
        <v>19247</v>
      </c>
      <c r="J16" s="23">
        <f t="shared" si="2"/>
        <v>24058.75</v>
      </c>
      <c r="K16" s="23">
        <f t="shared" si="2"/>
        <v>28870.5</v>
      </c>
      <c r="L16" s="23">
        <f t="shared" si="2"/>
        <v>33682.25</v>
      </c>
      <c r="M16" s="23">
        <f t="shared" si="2"/>
        <v>38494</v>
      </c>
      <c r="N16" s="23">
        <f t="shared" si="2"/>
        <v>43305.75</v>
      </c>
      <c r="O16" s="23">
        <f>O15*(O9/12)</f>
        <v>48117.5</v>
      </c>
      <c r="P16" s="23">
        <f t="shared" si="2"/>
        <v>52929.25</v>
      </c>
      <c r="Q16" s="23">
        <f t="shared" si="2"/>
        <v>57741</v>
      </c>
      <c r="R16" s="23">
        <f t="shared" si="2"/>
        <v>4811.75</v>
      </c>
      <c r="S16" s="23">
        <f t="shared" si="2"/>
        <v>9623.5</v>
      </c>
      <c r="T16" s="23">
        <f t="shared" si="2"/>
        <v>14435.25</v>
      </c>
      <c r="U16" s="23">
        <f t="shared" si="2"/>
        <v>19247</v>
      </c>
      <c r="V16" s="23">
        <f t="shared" si="2"/>
        <v>24058.75</v>
      </c>
      <c r="W16" s="23">
        <f t="shared" si="2"/>
        <v>28870.5</v>
      </c>
      <c r="X16" s="23">
        <f t="shared" si="2"/>
        <v>33682.25</v>
      </c>
      <c r="Y16" s="23">
        <f t="shared" si="2"/>
        <v>38494</v>
      </c>
      <c r="Z16" s="23">
        <f t="shared" si="2"/>
        <v>43305.75</v>
      </c>
      <c r="AA16" s="23">
        <f t="shared" si="2"/>
        <v>48117.5</v>
      </c>
      <c r="AB16" s="23">
        <f t="shared" si="2"/>
        <v>52929.25</v>
      </c>
      <c r="AC16" s="23">
        <f t="shared" si="2"/>
        <v>57741</v>
      </c>
      <c r="AD16" s="24"/>
      <c r="AE16" s="4">
        <v>9</v>
      </c>
    </row>
    <row r="17" spans="1:31">
      <c r="A17" s="84" t="s">
        <v>67</v>
      </c>
      <c r="B17" s="18">
        <f>HLOOKUP($B$7,$F$8:$AC$75,AE17,FALSE)</f>
        <v>50.94</v>
      </c>
      <c r="E17" s="5"/>
      <c r="F17" s="20">
        <f>F11</f>
        <v>0</v>
      </c>
      <c r="G17" s="20">
        <f>F17+G11</f>
        <v>0</v>
      </c>
      <c r="H17" s="20">
        <f t="shared" ref="H17:P17" si="3">G17+H11</f>
        <v>0</v>
      </c>
      <c r="I17" s="20">
        <f t="shared" si="3"/>
        <v>0</v>
      </c>
      <c r="J17" s="20">
        <f t="shared" si="3"/>
        <v>0</v>
      </c>
      <c r="K17" s="20">
        <f t="shared" si="3"/>
        <v>0</v>
      </c>
      <c r="L17" s="20">
        <f t="shared" si="3"/>
        <v>0</v>
      </c>
      <c r="M17" s="20">
        <f t="shared" si="3"/>
        <v>0</v>
      </c>
      <c r="N17" s="20">
        <f t="shared" si="3"/>
        <v>0</v>
      </c>
      <c r="O17" s="20">
        <f t="shared" si="3"/>
        <v>0</v>
      </c>
      <c r="P17" s="20">
        <f t="shared" si="3"/>
        <v>0</v>
      </c>
      <c r="Q17" s="20">
        <f>P17+Q11</f>
        <v>0</v>
      </c>
      <c r="R17" s="20">
        <f>R11</f>
        <v>0</v>
      </c>
      <c r="S17" s="20">
        <f t="shared" ref="S17:AC17" si="4">R17+S11</f>
        <v>0</v>
      </c>
      <c r="T17" s="20">
        <f t="shared" si="4"/>
        <v>0</v>
      </c>
      <c r="U17" s="20">
        <f t="shared" si="4"/>
        <v>0</v>
      </c>
      <c r="V17" s="20">
        <f t="shared" si="4"/>
        <v>0</v>
      </c>
      <c r="W17" s="20">
        <f t="shared" si="4"/>
        <v>0</v>
      </c>
      <c r="X17" s="20">
        <f t="shared" si="4"/>
        <v>0</v>
      </c>
      <c r="Y17" s="20">
        <f t="shared" si="4"/>
        <v>0</v>
      </c>
      <c r="Z17" s="20">
        <f t="shared" si="4"/>
        <v>50.94</v>
      </c>
      <c r="AA17" s="20">
        <f t="shared" si="4"/>
        <v>50.94</v>
      </c>
      <c r="AB17" s="20">
        <f t="shared" si="4"/>
        <v>50.94</v>
      </c>
      <c r="AC17" s="20">
        <f t="shared" si="4"/>
        <v>50.94</v>
      </c>
      <c r="AD17" s="26"/>
      <c r="AE17" s="4">
        <v>10</v>
      </c>
    </row>
    <row r="18" spans="1:31">
      <c r="A18" s="84" t="s">
        <v>9</v>
      </c>
      <c r="B18" s="18">
        <f>HLOOKUP($B$7,$F$8:$AC$75,AE18,FALSE)</f>
        <v>565968.6</v>
      </c>
      <c r="E18" s="19" t="s">
        <v>111</v>
      </c>
      <c r="F18" s="7">
        <v>1786225.5</v>
      </c>
      <c r="G18" s="7">
        <v>0</v>
      </c>
      <c r="H18" s="7">
        <v>0</v>
      </c>
      <c r="I18" s="7">
        <v>0</v>
      </c>
      <c r="J18" s="7">
        <v>0</v>
      </c>
      <c r="K18" s="7">
        <v>8329.5</v>
      </c>
      <c r="L18" s="7">
        <v>10845.9</v>
      </c>
      <c r="M18" s="7">
        <v>17028.900000000001</v>
      </c>
      <c r="N18" s="7">
        <v>0</v>
      </c>
      <c r="O18" s="7">
        <v>0</v>
      </c>
      <c r="P18" s="7">
        <v>0</v>
      </c>
      <c r="Q18" s="7">
        <v>5905.8</v>
      </c>
      <c r="R18" s="281">
        <v>5905.8</v>
      </c>
      <c r="S18" s="281">
        <v>5905.8</v>
      </c>
      <c r="T18" s="235">
        <v>5905.8</v>
      </c>
      <c r="U18" s="235">
        <v>5905.8</v>
      </c>
      <c r="V18" s="235">
        <v>5906</v>
      </c>
      <c r="W18" s="235">
        <v>322677</v>
      </c>
      <c r="X18" s="235">
        <v>364586.4</v>
      </c>
      <c r="Y18" s="235">
        <v>401134.5</v>
      </c>
      <c r="Z18" s="235">
        <v>453301</v>
      </c>
      <c r="AA18" s="235">
        <v>493645.5</v>
      </c>
      <c r="AB18" s="235">
        <v>565968.6</v>
      </c>
      <c r="AC18" s="235"/>
      <c r="AD18" s="26"/>
      <c r="AE18" s="4">
        <v>11</v>
      </c>
    </row>
    <row r="19" spans="1:31">
      <c r="A19" s="85" t="s">
        <v>38</v>
      </c>
      <c r="B19" s="50">
        <f>HLOOKUP($B$7,$F$8:$AC$75,AE19,FALSE)</f>
        <v>566019.53999999992</v>
      </c>
      <c r="C19" s="90"/>
      <c r="D19" s="90"/>
      <c r="E19" s="90"/>
      <c r="F19" s="25">
        <f>F17+F18</f>
        <v>1786225.5</v>
      </c>
      <c r="G19" s="25">
        <f t="shared" ref="G19:AC19" si="5">G17+G18</f>
        <v>0</v>
      </c>
      <c r="H19" s="25">
        <f t="shared" si="5"/>
        <v>0</v>
      </c>
      <c r="I19" s="25">
        <f t="shared" si="5"/>
        <v>0</v>
      </c>
      <c r="J19" s="25">
        <f t="shared" si="5"/>
        <v>0</v>
      </c>
      <c r="K19" s="25">
        <f t="shared" si="5"/>
        <v>8329.5</v>
      </c>
      <c r="L19" s="25">
        <f t="shared" si="5"/>
        <v>10845.9</v>
      </c>
      <c r="M19" s="25">
        <f t="shared" si="5"/>
        <v>17028.900000000001</v>
      </c>
      <c r="N19" s="25">
        <f t="shared" si="5"/>
        <v>0</v>
      </c>
      <c r="O19" s="25">
        <f t="shared" si="5"/>
        <v>0</v>
      </c>
      <c r="P19" s="25">
        <f t="shared" si="5"/>
        <v>0</v>
      </c>
      <c r="Q19" s="25">
        <f t="shared" si="5"/>
        <v>5905.8</v>
      </c>
      <c r="R19" s="25">
        <f t="shared" si="5"/>
        <v>5905.8</v>
      </c>
      <c r="S19" s="25">
        <f t="shared" si="5"/>
        <v>5905.8</v>
      </c>
      <c r="T19" s="25">
        <f t="shared" si="5"/>
        <v>5905.8</v>
      </c>
      <c r="U19" s="25">
        <f t="shared" si="5"/>
        <v>5905.8</v>
      </c>
      <c r="V19" s="25">
        <f t="shared" si="5"/>
        <v>5906</v>
      </c>
      <c r="W19" s="25">
        <f t="shared" si="5"/>
        <v>322677</v>
      </c>
      <c r="X19" s="25">
        <f t="shared" si="5"/>
        <v>364586.4</v>
      </c>
      <c r="Y19" s="25">
        <f t="shared" si="5"/>
        <v>401134.5</v>
      </c>
      <c r="Z19" s="25">
        <f t="shared" si="5"/>
        <v>453351.94</v>
      </c>
      <c r="AA19" s="25">
        <f t="shared" si="5"/>
        <v>493696.44</v>
      </c>
      <c r="AB19" s="25">
        <f t="shared" si="5"/>
        <v>566019.53999999992</v>
      </c>
      <c r="AC19" s="25">
        <f t="shared" si="5"/>
        <v>50.94</v>
      </c>
      <c r="AD19" s="27"/>
      <c r="AE19" s="4">
        <v>12</v>
      </c>
    </row>
    <row r="20" spans="1:31">
      <c r="A20" s="84" t="s">
        <v>101</v>
      </c>
      <c r="B20" s="86">
        <f>IFERROR(HLOOKUP($B$7,$F$8:$AC$75,AE20,FALSE),"-  ")</f>
        <v>8.8221541019379635E-4</v>
      </c>
      <c r="F20" s="86">
        <f>IFERROR(F17/F15,"-  ")</f>
        <v>0</v>
      </c>
      <c r="G20" s="86">
        <f t="shared" ref="G20:AB20" si="6">IFERROR(G17/G15,"-  ")</f>
        <v>0</v>
      </c>
      <c r="H20" s="86">
        <f t="shared" si="6"/>
        <v>0</v>
      </c>
      <c r="I20" s="86">
        <f t="shared" si="6"/>
        <v>0</v>
      </c>
      <c r="J20" s="86">
        <f t="shared" si="6"/>
        <v>0</v>
      </c>
      <c r="K20" s="86">
        <f t="shared" si="6"/>
        <v>0</v>
      </c>
      <c r="L20" s="86">
        <f t="shared" si="6"/>
        <v>0</v>
      </c>
      <c r="M20" s="86">
        <f t="shared" si="6"/>
        <v>0</v>
      </c>
      <c r="N20" s="86">
        <f t="shared" si="6"/>
        <v>0</v>
      </c>
      <c r="O20" s="86">
        <f t="shared" si="6"/>
        <v>0</v>
      </c>
      <c r="P20" s="86">
        <f t="shared" si="6"/>
        <v>0</v>
      </c>
      <c r="Q20" s="86">
        <f t="shared" si="6"/>
        <v>0</v>
      </c>
      <c r="R20" s="86">
        <f t="shared" si="6"/>
        <v>0</v>
      </c>
      <c r="S20" s="86">
        <f t="shared" si="6"/>
        <v>0</v>
      </c>
      <c r="T20" s="86">
        <f t="shared" si="6"/>
        <v>0</v>
      </c>
      <c r="U20" s="86">
        <f t="shared" si="6"/>
        <v>0</v>
      </c>
      <c r="V20" s="86">
        <f t="shared" si="6"/>
        <v>0</v>
      </c>
      <c r="W20" s="86">
        <f t="shared" si="6"/>
        <v>0</v>
      </c>
      <c r="X20" s="86">
        <f t="shared" si="6"/>
        <v>0</v>
      </c>
      <c r="Y20" s="86">
        <f t="shared" si="6"/>
        <v>0</v>
      </c>
      <c r="Z20" s="86">
        <f t="shared" si="6"/>
        <v>8.8221541019379635E-4</v>
      </c>
      <c r="AA20" s="86">
        <f t="shared" si="6"/>
        <v>8.8221541019379635E-4</v>
      </c>
      <c r="AB20" s="86">
        <f t="shared" si="6"/>
        <v>8.8221541019379635E-4</v>
      </c>
      <c r="AC20" s="86">
        <f>IFERROR(AC17/AC15,"-  ")</f>
        <v>8.8221541019379635E-4</v>
      </c>
      <c r="AD20" s="38"/>
      <c r="AE20" s="4">
        <v>13</v>
      </c>
    </row>
    <row r="21" spans="1:31">
      <c r="A21" s="84" t="s">
        <v>102</v>
      </c>
      <c r="B21" s="86">
        <f>IFERROR(HLOOKUP($B$7,$F$8:$AC$75,AE21,FALSE),"-  ")</f>
        <v>9.8027318543149562</v>
      </c>
      <c r="F21" s="86">
        <f>IFERROR(F19/F15,"-  ")</f>
        <v>30.935132747960722</v>
      </c>
      <c r="G21" s="86">
        <f t="shared" ref="G21:AC21" si="7">IFERROR(G19/G15,"-  ")</f>
        <v>0</v>
      </c>
      <c r="H21" s="86">
        <f t="shared" si="7"/>
        <v>0</v>
      </c>
      <c r="I21" s="86">
        <f t="shared" si="7"/>
        <v>0</v>
      </c>
      <c r="J21" s="86">
        <f t="shared" si="7"/>
        <v>0</v>
      </c>
      <c r="K21" s="86">
        <f t="shared" si="7"/>
        <v>0.14425624772691847</v>
      </c>
      <c r="L21" s="86">
        <f t="shared" si="7"/>
        <v>0.1878370655167039</v>
      </c>
      <c r="M21" s="86">
        <f t="shared" si="7"/>
        <v>0.29491868862679899</v>
      </c>
      <c r="N21" s="86">
        <f t="shared" si="7"/>
        <v>0</v>
      </c>
      <c r="O21" s="86">
        <f t="shared" si="7"/>
        <v>0</v>
      </c>
      <c r="P21" s="86">
        <f t="shared" si="7"/>
        <v>0</v>
      </c>
      <c r="Q21" s="86">
        <f t="shared" si="7"/>
        <v>0.10228087494154933</v>
      </c>
      <c r="R21" s="86">
        <f t="shared" si="7"/>
        <v>0.10228087494154933</v>
      </c>
      <c r="S21" s="86">
        <f t="shared" si="7"/>
        <v>0.10228087494154933</v>
      </c>
      <c r="T21" s="86">
        <f t="shared" si="7"/>
        <v>0.10228087494154933</v>
      </c>
      <c r="U21" s="86">
        <f t="shared" si="7"/>
        <v>0.10228087494154933</v>
      </c>
      <c r="V21" s="86">
        <f t="shared" si="7"/>
        <v>0.10228433868481668</v>
      </c>
      <c r="W21" s="86">
        <f t="shared" si="7"/>
        <v>5.5883514313919056</v>
      </c>
      <c r="X21" s="86">
        <f t="shared" si="7"/>
        <v>6.3141684418350916</v>
      </c>
      <c r="Y21" s="86">
        <f t="shared" si="7"/>
        <v>6.9471346183820852</v>
      </c>
      <c r="Z21" s="86">
        <f t="shared" si="7"/>
        <v>7.8514736495730935</v>
      </c>
      <c r="AA21" s="86">
        <f t="shared" si="7"/>
        <v>8.550188600820908</v>
      </c>
      <c r="AB21" s="86">
        <f t="shared" si="7"/>
        <v>9.8027318543149562</v>
      </c>
      <c r="AC21" s="86">
        <f t="shared" si="7"/>
        <v>8.8221541019379635E-4</v>
      </c>
      <c r="AD21" s="38"/>
      <c r="AE21" s="4">
        <v>14</v>
      </c>
    </row>
    <row r="22" spans="1:31">
      <c r="A22" s="84" t="s">
        <v>103</v>
      </c>
      <c r="B22" s="86">
        <f>IFERROR(HLOOKUP($B$7,$F$8:$AC$75,AE22,FALSE),"-  ")</f>
        <v>9.6241681112050519E-4</v>
      </c>
      <c r="F22" s="86">
        <f>IFERROR(F17/F16,"-  ")</f>
        <v>0</v>
      </c>
      <c r="G22" s="86">
        <f t="shared" ref="G22:AC22" si="8">IFERROR(G17/G16,"-  ")</f>
        <v>0</v>
      </c>
      <c r="H22" s="86">
        <f t="shared" si="8"/>
        <v>0</v>
      </c>
      <c r="I22" s="86">
        <f t="shared" si="8"/>
        <v>0</v>
      </c>
      <c r="J22" s="86">
        <f t="shared" si="8"/>
        <v>0</v>
      </c>
      <c r="K22" s="86">
        <f t="shared" si="8"/>
        <v>0</v>
      </c>
      <c r="L22" s="86">
        <f t="shared" si="8"/>
        <v>0</v>
      </c>
      <c r="M22" s="86">
        <f t="shared" si="8"/>
        <v>0</v>
      </c>
      <c r="N22" s="86">
        <f t="shared" si="8"/>
        <v>0</v>
      </c>
      <c r="O22" s="86">
        <f t="shared" si="8"/>
        <v>0</v>
      </c>
      <c r="P22" s="86">
        <f t="shared" si="8"/>
        <v>0</v>
      </c>
      <c r="Q22" s="86">
        <f t="shared" si="8"/>
        <v>0</v>
      </c>
      <c r="R22" s="86">
        <f t="shared" si="8"/>
        <v>0</v>
      </c>
      <c r="S22" s="86">
        <f t="shared" si="8"/>
        <v>0</v>
      </c>
      <c r="T22" s="86">
        <f t="shared" si="8"/>
        <v>0</v>
      </c>
      <c r="U22" s="86">
        <f t="shared" si="8"/>
        <v>0</v>
      </c>
      <c r="V22" s="86">
        <f t="shared" si="8"/>
        <v>0</v>
      </c>
      <c r="W22" s="86">
        <f t="shared" si="8"/>
        <v>0</v>
      </c>
      <c r="X22" s="86">
        <f t="shared" si="8"/>
        <v>0</v>
      </c>
      <c r="Y22" s="86">
        <f t="shared" si="8"/>
        <v>0</v>
      </c>
      <c r="Z22" s="86">
        <f t="shared" si="8"/>
        <v>1.1762872135917285E-3</v>
      </c>
      <c r="AA22" s="86">
        <f t="shared" si="8"/>
        <v>1.0586584922325556E-3</v>
      </c>
      <c r="AB22" s="86">
        <f t="shared" si="8"/>
        <v>9.6241681112050519E-4</v>
      </c>
      <c r="AC22" s="86">
        <f t="shared" si="8"/>
        <v>8.8221541019379635E-4</v>
      </c>
      <c r="AD22" s="38"/>
      <c r="AE22" s="4">
        <v>15</v>
      </c>
    </row>
    <row r="23" spans="1:31">
      <c r="A23" s="59" t="s">
        <v>64</v>
      </c>
      <c r="B23" s="57"/>
      <c r="F23" s="16"/>
      <c r="G23" s="16"/>
      <c r="H23" s="16"/>
      <c r="I23" s="16"/>
      <c r="J23" s="16"/>
      <c r="K23" s="16"/>
      <c r="L23" s="16"/>
      <c r="M23" s="16"/>
      <c r="N23" s="16"/>
      <c r="O23" s="16"/>
      <c r="P23" s="16"/>
      <c r="Q23" s="16"/>
      <c r="R23" s="16"/>
      <c r="S23" s="16"/>
      <c r="T23" s="16"/>
      <c r="U23" s="16"/>
      <c r="V23" s="16"/>
      <c r="W23" s="16"/>
      <c r="X23" s="16"/>
      <c r="Y23" s="16"/>
      <c r="Z23" s="16"/>
      <c r="AA23" s="16"/>
      <c r="AB23" s="16"/>
      <c r="AC23" s="16"/>
      <c r="AD23" s="33"/>
      <c r="AE23" s="4">
        <v>16</v>
      </c>
    </row>
    <row r="24" spans="1:31">
      <c r="A24" s="84" t="s">
        <v>70</v>
      </c>
      <c r="B24" s="18">
        <f>HLOOKUP($B$7,$F$8:$AC$75,AE24,FALSE)</f>
        <v>0</v>
      </c>
      <c r="F24" s="20">
        <f>F12</f>
        <v>0</v>
      </c>
      <c r="G24" s="20">
        <f t="shared" ref="G24:Q24" si="9">F24+G12</f>
        <v>0</v>
      </c>
      <c r="H24" s="20">
        <f t="shared" si="9"/>
        <v>0</v>
      </c>
      <c r="I24" s="20">
        <f t="shared" si="9"/>
        <v>0</v>
      </c>
      <c r="J24" s="20">
        <f t="shared" si="9"/>
        <v>0</v>
      </c>
      <c r="K24" s="20">
        <f t="shared" si="9"/>
        <v>0</v>
      </c>
      <c r="L24" s="20">
        <f t="shared" si="9"/>
        <v>0</v>
      </c>
      <c r="M24" s="20">
        <f t="shared" si="9"/>
        <v>0</v>
      </c>
      <c r="N24" s="20">
        <f t="shared" si="9"/>
        <v>0</v>
      </c>
      <c r="O24" s="20">
        <f t="shared" si="9"/>
        <v>0</v>
      </c>
      <c r="P24" s="20">
        <f t="shared" si="9"/>
        <v>0</v>
      </c>
      <c r="Q24" s="20">
        <f t="shared" si="9"/>
        <v>0</v>
      </c>
      <c r="R24" s="20">
        <f>R12</f>
        <v>0</v>
      </c>
      <c r="S24" s="20">
        <f t="shared" ref="S24:AC24" si="10">R24+S12</f>
        <v>0</v>
      </c>
      <c r="T24" s="20">
        <f t="shared" si="10"/>
        <v>0</v>
      </c>
      <c r="U24" s="20">
        <f t="shared" si="10"/>
        <v>0</v>
      </c>
      <c r="V24" s="20">
        <f t="shared" si="10"/>
        <v>0</v>
      </c>
      <c r="W24" s="20">
        <f t="shared" si="10"/>
        <v>0</v>
      </c>
      <c r="X24" s="20">
        <f t="shared" si="10"/>
        <v>0</v>
      </c>
      <c r="Y24" s="20">
        <f t="shared" si="10"/>
        <v>0</v>
      </c>
      <c r="Z24" s="20">
        <f t="shared" si="10"/>
        <v>0</v>
      </c>
      <c r="AA24" s="20">
        <f t="shared" si="10"/>
        <v>0</v>
      </c>
      <c r="AB24" s="20">
        <f t="shared" si="10"/>
        <v>0</v>
      </c>
      <c r="AC24" s="20">
        <f t="shared" si="10"/>
        <v>0</v>
      </c>
      <c r="AD24" s="33"/>
      <c r="AE24" s="4">
        <v>17</v>
      </c>
    </row>
    <row r="25" spans="1:31">
      <c r="A25" s="84" t="s">
        <v>12</v>
      </c>
      <c r="B25" s="18">
        <f>HLOOKUP($B$7,$F$8:$AC$75,AE25,FALSE)</f>
        <v>0</v>
      </c>
      <c r="E25" s="19" t="s">
        <v>111</v>
      </c>
      <c r="F25" s="7">
        <v>0</v>
      </c>
      <c r="G25" s="7">
        <v>0</v>
      </c>
      <c r="H25" s="7">
        <v>0</v>
      </c>
      <c r="I25" s="7">
        <v>0</v>
      </c>
      <c r="J25" s="7">
        <v>0</v>
      </c>
      <c r="K25" s="7">
        <v>0</v>
      </c>
      <c r="L25" s="7">
        <v>0</v>
      </c>
      <c r="M25" s="7">
        <v>0</v>
      </c>
      <c r="N25" s="7">
        <v>0</v>
      </c>
      <c r="O25" s="7">
        <v>0</v>
      </c>
      <c r="P25" s="7">
        <v>0</v>
      </c>
      <c r="Q25" s="7">
        <v>0</v>
      </c>
      <c r="R25" s="281">
        <v>0</v>
      </c>
      <c r="S25" s="281">
        <v>0</v>
      </c>
      <c r="T25" s="235">
        <v>0</v>
      </c>
      <c r="U25" s="235">
        <v>0</v>
      </c>
      <c r="V25" s="235">
        <v>0</v>
      </c>
      <c r="W25" s="235">
        <v>0</v>
      </c>
      <c r="X25" s="235">
        <v>0</v>
      </c>
      <c r="Y25" s="235">
        <v>0</v>
      </c>
      <c r="Z25" s="235">
        <v>0</v>
      </c>
      <c r="AA25" s="235">
        <v>0</v>
      </c>
      <c r="AB25" s="235">
        <v>0</v>
      </c>
      <c r="AC25" s="235"/>
      <c r="AD25" s="33"/>
      <c r="AE25" s="4">
        <v>18</v>
      </c>
    </row>
    <row r="26" spans="1:31">
      <c r="A26" s="87" t="s">
        <v>39</v>
      </c>
      <c r="B26" s="50">
        <f>HLOOKUP($B$7,$F$8:$AC$75,AE26,FALSE)</f>
        <v>0</v>
      </c>
      <c r="C26" s="90"/>
      <c r="D26" s="90"/>
      <c r="E26" s="90"/>
      <c r="F26" s="25">
        <f>F24+F25</f>
        <v>0</v>
      </c>
      <c r="G26" s="25">
        <f>G24+G25</f>
        <v>0</v>
      </c>
      <c r="H26" s="25">
        <f t="shared" ref="H26:AC26" si="11">H24+H25</f>
        <v>0</v>
      </c>
      <c r="I26" s="25">
        <f t="shared" si="11"/>
        <v>0</v>
      </c>
      <c r="J26" s="25">
        <f t="shared" si="11"/>
        <v>0</v>
      </c>
      <c r="K26" s="25">
        <f t="shared" si="11"/>
        <v>0</v>
      </c>
      <c r="L26" s="25">
        <f t="shared" si="11"/>
        <v>0</v>
      </c>
      <c r="M26" s="25">
        <f t="shared" si="11"/>
        <v>0</v>
      </c>
      <c r="N26" s="25">
        <f t="shared" si="11"/>
        <v>0</v>
      </c>
      <c r="O26" s="25">
        <f t="shared" si="11"/>
        <v>0</v>
      </c>
      <c r="P26" s="25">
        <f t="shared" si="11"/>
        <v>0</v>
      </c>
      <c r="Q26" s="25">
        <f t="shared" si="11"/>
        <v>0</v>
      </c>
      <c r="R26" s="25">
        <f t="shared" si="11"/>
        <v>0</v>
      </c>
      <c r="S26" s="25">
        <f t="shared" si="11"/>
        <v>0</v>
      </c>
      <c r="T26" s="25">
        <f t="shared" si="11"/>
        <v>0</v>
      </c>
      <c r="U26" s="25">
        <f t="shared" si="11"/>
        <v>0</v>
      </c>
      <c r="V26" s="25">
        <f t="shared" si="11"/>
        <v>0</v>
      </c>
      <c r="W26" s="25">
        <f t="shared" si="11"/>
        <v>0</v>
      </c>
      <c r="X26" s="25">
        <f t="shared" si="11"/>
        <v>0</v>
      </c>
      <c r="Y26" s="25">
        <f t="shared" si="11"/>
        <v>0</v>
      </c>
      <c r="Z26" s="25">
        <f t="shared" si="11"/>
        <v>0</v>
      </c>
      <c r="AA26" s="25">
        <f t="shared" si="11"/>
        <v>0</v>
      </c>
      <c r="AB26" s="25">
        <f t="shared" si="11"/>
        <v>0</v>
      </c>
      <c r="AC26" s="25">
        <f t="shared" si="11"/>
        <v>0</v>
      </c>
      <c r="AD26" s="33"/>
      <c r="AE26" s="4">
        <v>19</v>
      </c>
    </row>
    <row r="27" spans="1:31">
      <c r="A27" s="59" t="s">
        <v>65</v>
      </c>
      <c r="B27" s="49"/>
      <c r="F27" s="16"/>
      <c r="G27" s="16"/>
      <c r="H27" s="16"/>
      <c r="I27" s="16"/>
      <c r="J27" s="16"/>
      <c r="K27" s="16"/>
      <c r="L27" s="16"/>
      <c r="M27" s="16"/>
      <c r="N27" s="16"/>
      <c r="O27" s="16"/>
      <c r="P27" s="16"/>
      <c r="Q27" s="16"/>
      <c r="R27" s="16"/>
      <c r="S27" s="16"/>
      <c r="T27" s="16"/>
      <c r="U27" s="16"/>
      <c r="V27" s="16"/>
      <c r="W27" s="16"/>
      <c r="X27" s="16"/>
      <c r="Y27" s="16"/>
      <c r="Z27" s="16"/>
      <c r="AA27" s="16"/>
      <c r="AB27" s="16"/>
      <c r="AC27" s="16"/>
      <c r="AD27" s="33"/>
      <c r="AE27" s="4">
        <v>20</v>
      </c>
    </row>
    <row r="28" spans="1:31">
      <c r="A28" s="84" t="s">
        <v>71</v>
      </c>
      <c r="B28" s="73">
        <f>HLOOKUP($B$7,$F$8:$AC$75,AE28,FALSE)</f>
        <v>0</v>
      </c>
      <c r="F28" s="72">
        <f>F13</f>
        <v>0</v>
      </c>
      <c r="G28" s="72">
        <f t="shared" ref="G28:Q28" si="12">F28+G13</f>
        <v>0</v>
      </c>
      <c r="H28" s="72">
        <f t="shared" si="12"/>
        <v>0</v>
      </c>
      <c r="I28" s="72">
        <f t="shared" si="12"/>
        <v>0</v>
      </c>
      <c r="J28" s="72">
        <f t="shared" si="12"/>
        <v>0</v>
      </c>
      <c r="K28" s="72">
        <f t="shared" si="12"/>
        <v>0</v>
      </c>
      <c r="L28" s="72">
        <f t="shared" si="12"/>
        <v>0</v>
      </c>
      <c r="M28" s="72">
        <f t="shared" si="12"/>
        <v>0</v>
      </c>
      <c r="N28" s="72">
        <f t="shared" si="12"/>
        <v>0</v>
      </c>
      <c r="O28" s="72">
        <f t="shared" si="12"/>
        <v>0</v>
      </c>
      <c r="P28" s="72">
        <f t="shared" si="12"/>
        <v>0</v>
      </c>
      <c r="Q28" s="72">
        <f t="shared" si="12"/>
        <v>0</v>
      </c>
      <c r="R28" s="72">
        <f>R13</f>
        <v>0</v>
      </c>
      <c r="S28" s="72">
        <f t="shared" ref="S28:AC28" si="13">R28+S13</f>
        <v>0</v>
      </c>
      <c r="T28" s="72">
        <f t="shared" si="13"/>
        <v>0</v>
      </c>
      <c r="U28" s="72">
        <f t="shared" si="13"/>
        <v>0</v>
      </c>
      <c r="V28" s="72">
        <f t="shared" si="13"/>
        <v>0</v>
      </c>
      <c r="W28" s="72">
        <f t="shared" si="13"/>
        <v>0</v>
      </c>
      <c r="X28" s="72">
        <f t="shared" si="13"/>
        <v>0</v>
      </c>
      <c r="Y28" s="72">
        <f t="shared" si="13"/>
        <v>0</v>
      </c>
      <c r="Z28" s="72">
        <f t="shared" si="13"/>
        <v>0</v>
      </c>
      <c r="AA28" s="72">
        <f t="shared" si="13"/>
        <v>0</v>
      </c>
      <c r="AB28" s="72">
        <f t="shared" si="13"/>
        <v>0</v>
      </c>
      <c r="AC28" s="72">
        <f t="shared" si="13"/>
        <v>0</v>
      </c>
      <c r="AD28" s="27"/>
      <c r="AE28" s="4">
        <v>21</v>
      </c>
    </row>
    <row r="29" spans="1:31">
      <c r="A29" s="84" t="s">
        <v>13</v>
      </c>
      <c r="B29" s="73">
        <f>HLOOKUP($B$7,$F$8:$AC$75,AE29,FALSE)</f>
        <v>0</v>
      </c>
      <c r="E29" s="19" t="s">
        <v>111</v>
      </c>
      <c r="F29" s="75">
        <v>0</v>
      </c>
      <c r="G29" s="75">
        <v>0</v>
      </c>
      <c r="H29" s="75">
        <v>0</v>
      </c>
      <c r="I29" s="75">
        <v>0</v>
      </c>
      <c r="J29" s="75">
        <v>0</v>
      </c>
      <c r="K29" s="75">
        <v>0</v>
      </c>
      <c r="L29" s="75">
        <v>0</v>
      </c>
      <c r="M29" s="75">
        <v>0</v>
      </c>
      <c r="N29" s="75">
        <v>0</v>
      </c>
      <c r="O29" s="75">
        <v>0</v>
      </c>
      <c r="P29" s="75">
        <v>0</v>
      </c>
      <c r="Q29" s="75">
        <v>0</v>
      </c>
      <c r="R29" s="281">
        <v>0</v>
      </c>
      <c r="S29" s="281">
        <v>0</v>
      </c>
      <c r="T29" s="241">
        <v>0</v>
      </c>
      <c r="U29" s="241">
        <v>0</v>
      </c>
      <c r="V29" s="241">
        <v>0</v>
      </c>
      <c r="W29" s="241">
        <v>0</v>
      </c>
      <c r="X29" s="241">
        <v>0</v>
      </c>
      <c r="Y29" s="241">
        <v>0</v>
      </c>
      <c r="Z29" s="241">
        <v>0</v>
      </c>
      <c r="AA29" s="241">
        <v>0</v>
      </c>
      <c r="AB29" s="241">
        <v>0</v>
      </c>
      <c r="AC29" s="241"/>
      <c r="AD29" s="27"/>
      <c r="AE29" s="4">
        <v>22</v>
      </c>
    </row>
    <row r="30" spans="1:31">
      <c r="A30" s="87" t="s">
        <v>22</v>
      </c>
      <c r="B30" s="81">
        <f>HLOOKUP($B$7,$F$8:$AC$75,AE30,FALSE)</f>
        <v>0</v>
      </c>
      <c r="C30" s="90"/>
      <c r="D30" s="90"/>
      <c r="E30" s="90"/>
      <c r="F30" s="92">
        <f>F28+F29</f>
        <v>0</v>
      </c>
      <c r="G30" s="92">
        <f>G28+G29</f>
        <v>0</v>
      </c>
      <c r="H30" s="92">
        <f t="shared" ref="H30:AC30" si="14">H28+H29</f>
        <v>0</v>
      </c>
      <c r="I30" s="92">
        <f t="shared" si="14"/>
        <v>0</v>
      </c>
      <c r="J30" s="92">
        <f t="shared" si="14"/>
        <v>0</v>
      </c>
      <c r="K30" s="92">
        <f t="shared" si="14"/>
        <v>0</v>
      </c>
      <c r="L30" s="92">
        <f t="shared" si="14"/>
        <v>0</v>
      </c>
      <c r="M30" s="92">
        <f t="shared" si="14"/>
        <v>0</v>
      </c>
      <c r="N30" s="92">
        <f t="shared" si="14"/>
        <v>0</v>
      </c>
      <c r="O30" s="92">
        <f t="shared" si="14"/>
        <v>0</v>
      </c>
      <c r="P30" s="92">
        <f t="shared" si="14"/>
        <v>0</v>
      </c>
      <c r="Q30" s="92">
        <f t="shared" si="14"/>
        <v>0</v>
      </c>
      <c r="R30" s="92">
        <f t="shared" si="14"/>
        <v>0</v>
      </c>
      <c r="S30" s="92">
        <f t="shared" si="14"/>
        <v>0</v>
      </c>
      <c r="T30" s="92">
        <f t="shared" si="14"/>
        <v>0</v>
      </c>
      <c r="U30" s="92">
        <f t="shared" si="14"/>
        <v>0</v>
      </c>
      <c r="V30" s="92">
        <f t="shared" si="14"/>
        <v>0</v>
      </c>
      <c r="W30" s="92">
        <f t="shared" si="14"/>
        <v>0</v>
      </c>
      <c r="X30" s="92">
        <f t="shared" si="14"/>
        <v>0</v>
      </c>
      <c r="Y30" s="92">
        <f t="shared" si="14"/>
        <v>0</v>
      </c>
      <c r="Z30" s="92">
        <f t="shared" si="14"/>
        <v>0</v>
      </c>
      <c r="AA30" s="92">
        <f t="shared" si="14"/>
        <v>0</v>
      </c>
      <c r="AB30" s="92">
        <f t="shared" si="14"/>
        <v>0</v>
      </c>
      <c r="AC30" s="92">
        <f t="shared" si="14"/>
        <v>0</v>
      </c>
      <c r="AD30" s="27"/>
      <c r="AE30" s="4">
        <v>23</v>
      </c>
    </row>
    <row r="31" spans="1:31">
      <c r="A31" s="59" t="s">
        <v>82</v>
      </c>
      <c r="B31" s="57"/>
      <c r="F31" s="16"/>
      <c r="G31" s="16"/>
      <c r="H31" s="16"/>
      <c r="I31" s="16"/>
      <c r="J31" s="16"/>
      <c r="K31" s="16"/>
      <c r="L31" s="16"/>
      <c r="M31" s="16"/>
      <c r="N31" s="16"/>
      <c r="O31" s="16"/>
      <c r="P31" s="16"/>
      <c r="Q31" s="16"/>
      <c r="R31" s="16"/>
      <c r="S31" s="16"/>
      <c r="T31" s="16"/>
      <c r="U31" s="16"/>
      <c r="V31" s="16"/>
      <c r="W31" s="16"/>
      <c r="X31" s="16"/>
      <c r="Y31" s="16"/>
      <c r="Z31" s="16"/>
      <c r="AA31" s="16"/>
      <c r="AB31" s="16"/>
      <c r="AC31" s="16"/>
      <c r="AD31" s="33"/>
      <c r="AE31" s="4">
        <v>24</v>
      </c>
    </row>
    <row r="32" spans="1:31">
      <c r="A32" s="88" t="s">
        <v>40</v>
      </c>
      <c r="B32" s="48">
        <f t="shared" ref="B32:B40" si="15">HLOOKUP($B$7,$F$8:$AC$75,AE32,FALSE)</f>
        <v>6343</v>
      </c>
      <c r="E32" s="19" t="s">
        <v>24</v>
      </c>
      <c r="F32" s="237">
        <v>1344</v>
      </c>
      <c r="G32" s="237">
        <v>2523</v>
      </c>
      <c r="H32" s="237">
        <v>1950</v>
      </c>
      <c r="I32" s="237">
        <v>1504</v>
      </c>
      <c r="J32" s="237">
        <v>2363</v>
      </c>
      <c r="K32" s="237">
        <v>2956</v>
      </c>
      <c r="L32" s="237">
        <v>1988</v>
      </c>
      <c r="M32" s="237">
        <v>2656</v>
      </c>
      <c r="N32" s="237">
        <v>1877.8551985496015</v>
      </c>
      <c r="O32" s="237">
        <v>1860.1448014503985</v>
      </c>
      <c r="P32" s="237">
        <v>1924</v>
      </c>
      <c r="Q32" s="237">
        <v>2516</v>
      </c>
      <c r="R32" s="237">
        <v>3754</v>
      </c>
      <c r="S32" s="237">
        <v>3551</v>
      </c>
      <c r="T32" s="237">
        <v>11891</v>
      </c>
      <c r="U32" s="237">
        <v>3975</v>
      </c>
      <c r="V32" s="237">
        <v>4991</v>
      </c>
      <c r="W32" s="237">
        <v>10705</v>
      </c>
      <c r="X32" s="237">
        <v>5805</v>
      </c>
      <c r="Y32" s="237">
        <v>7307</v>
      </c>
      <c r="Z32" s="237">
        <v>6229</v>
      </c>
      <c r="AA32" s="237">
        <v>5960</v>
      </c>
      <c r="AB32" s="237">
        <v>6343</v>
      </c>
      <c r="AC32" s="237"/>
      <c r="AD32" s="83">
        <f t="shared" ref="AD32:AD40" si="16">SUM(F32:AC32)</f>
        <v>95973</v>
      </c>
      <c r="AE32" s="4">
        <v>25</v>
      </c>
    </row>
    <row r="33" spans="1:31">
      <c r="A33" s="88" t="s">
        <v>41</v>
      </c>
      <c r="B33" s="48">
        <f t="shared" si="15"/>
        <v>0</v>
      </c>
      <c r="E33" s="19"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83">
        <f t="shared" si="16"/>
        <v>0</v>
      </c>
      <c r="AE33" s="4">
        <v>26</v>
      </c>
    </row>
    <row r="34" spans="1:31">
      <c r="A34" s="88" t="s">
        <v>42</v>
      </c>
      <c r="B34" s="48">
        <f t="shared" si="15"/>
        <v>0</v>
      </c>
      <c r="E34" s="19" t="s">
        <v>24</v>
      </c>
      <c r="F34" s="237">
        <v>0</v>
      </c>
      <c r="G34" s="237">
        <v>0</v>
      </c>
      <c r="H34" s="237">
        <v>0</v>
      </c>
      <c r="I34" s="237">
        <v>0</v>
      </c>
      <c r="J34" s="237">
        <v>0</v>
      </c>
      <c r="K34" s="237">
        <v>0</v>
      </c>
      <c r="L34" s="237">
        <v>0</v>
      </c>
      <c r="M34" s="237">
        <v>0</v>
      </c>
      <c r="N34" s="237">
        <v>0</v>
      </c>
      <c r="O34" s="237">
        <v>0</v>
      </c>
      <c r="P34" s="237">
        <v>0</v>
      </c>
      <c r="Q34" s="237">
        <v>0</v>
      </c>
      <c r="R34" s="237">
        <v>0</v>
      </c>
      <c r="S34" s="237">
        <v>0</v>
      </c>
      <c r="T34" s="237">
        <v>0</v>
      </c>
      <c r="U34" s="237">
        <v>0</v>
      </c>
      <c r="V34" s="237">
        <v>0</v>
      </c>
      <c r="W34" s="237">
        <v>0</v>
      </c>
      <c r="X34" s="237">
        <v>0</v>
      </c>
      <c r="Y34" s="237">
        <v>0</v>
      </c>
      <c r="Z34" s="237">
        <v>0</v>
      </c>
      <c r="AA34" s="237">
        <v>0</v>
      </c>
      <c r="AB34" s="237">
        <v>0</v>
      </c>
      <c r="AC34" s="237"/>
      <c r="AD34" s="83">
        <f t="shared" si="16"/>
        <v>0</v>
      </c>
      <c r="AE34" s="4">
        <v>27</v>
      </c>
    </row>
    <row r="35" spans="1:31">
      <c r="A35" s="88" t="s">
        <v>43</v>
      </c>
      <c r="B35" s="48">
        <f t="shared" si="15"/>
        <v>0</v>
      </c>
      <c r="E35" s="19" t="s">
        <v>24</v>
      </c>
      <c r="F35" s="237">
        <v>0</v>
      </c>
      <c r="G35" s="237">
        <v>0</v>
      </c>
      <c r="H35" s="237">
        <v>0</v>
      </c>
      <c r="I35" s="237">
        <v>0</v>
      </c>
      <c r="J35" s="237">
        <v>0</v>
      </c>
      <c r="K35" s="237">
        <v>0</v>
      </c>
      <c r="L35" s="237">
        <v>0</v>
      </c>
      <c r="M35" s="237">
        <v>0</v>
      </c>
      <c r="N35" s="237">
        <v>0</v>
      </c>
      <c r="O35" s="237">
        <v>0</v>
      </c>
      <c r="P35" s="237">
        <v>0</v>
      </c>
      <c r="Q35" s="237">
        <v>0</v>
      </c>
      <c r="R35" s="237">
        <v>0</v>
      </c>
      <c r="S35" s="237">
        <v>0</v>
      </c>
      <c r="T35" s="237">
        <v>0</v>
      </c>
      <c r="U35" s="237">
        <v>0</v>
      </c>
      <c r="V35" s="237">
        <v>0</v>
      </c>
      <c r="W35" s="237">
        <v>0</v>
      </c>
      <c r="X35" s="237">
        <v>0</v>
      </c>
      <c r="Y35" s="237">
        <v>0</v>
      </c>
      <c r="Z35" s="237">
        <v>0</v>
      </c>
      <c r="AA35" s="237">
        <v>0</v>
      </c>
      <c r="AB35" s="237">
        <v>0</v>
      </c>
      <c r="AC35" s="237"/>
      <c r="AD35" s="83">
        <f t="shared" si="16"/>
        <v>0</v>
      </c>
      <c r="AE35" s="4">
        <v>28</v>
      </c>
    </row>
    <row r="36" spans="1:31">
      <c r="A36" s="88" t="s">
        <v>44</v>
      </c>
      <c r="B36" s="48">
        <f t="shared" si="15"/>
        <v>0</v>
      </c>
      <c r="E36" s="19" t="s">
        <v>24</v>
      </c>
      <c r="F36" s="237">
        <v>0</v>
      </c>
      <c r="G36" s="237">
        <v>0</v>
      </c>
      <c r="H36" s="237">
        <v>0</v>
      </c>
      <c r="I36" s="237">
        <v>0</v>
      </c>
      <c r="J36" s="237">
        <v>0</v>
      </c>
      <c r="K36" s="237">
        <v>0</v>
      </c>
      <c r="L36" s="237">
        <v>0</v>
      </c>
      <c r="M36" s="237">
        <v>0</v>
      </c>
      <c r="N36" s="237">
        <v>0</v>
      </c>
      <c r="O36" s="237">
        <v>0</v>
      </c>
      <c r="P36" s="237">
        <v>0</v>
      </c>
      <c r="Q36" s="237">
        <v>0</v>
      </c>
      <c r="R36" s="237">
        <v>0</v>
      </c>
      <c r="S36" s="237">
        <v>0</v>
      </c>
      <c r="T36" s="237">
        <v>0</v>
      </c>
      <c r="U36" s="237">
        <v>0</v>
      </c>
      <c r="V36" s="237">
        <v>0</v>
      </c>
      <c r="W36" s="237">
        <v>0</v>
      </c>
      <c r="X36" s="237">
        <v>0</v>
      </c>
      <c r="Y36" s="237">
        <v>0</v>
      </c>
      <c r="Z36" s="237">
        <v>3000</v>
      </c>
      <c r="AA36" s="237">
        <v>0</v>
      </c>
      <c r="AB36" s="237">
        <v>0</v>
      </c>
      <c r="AC36" s="237"/>
      <c r="AD36" s="83">
        <f t="shared" si="16"/>
        <v>3000</v>
      </c>
      <c r="AE36" s="4">
        <v>29</v>
      </c>
    </row>
    <row r="37" spans="1:31">
      <c r="A37" s="88" t="s">
        <v>45</v>
      </c>
      <c r="B37" s="48">
        <f t="shared" si="15"/>
        <v>40740.460000000021</v>
      </c>
      <c r="E37" s="19" t="s">
        <v>24</v>
      </c>
      <c r="F37" s="237">
        <v>0</v>
      </c>
      <c r="G37" s="237">
        <v>0</v>
      </c>
      <c r="H37" s="237">
        <v>0</v>
      </c>
      <c r="I37" s="237">
        <v>0</v>
      </c>
      <c r="J37" s="237">
        <v>0</v>
      </c>
      <c r="K37" s="237">
        <v>12887</v>
      </c>
      <c r="L37" s="237">
        <v>5312.2599999999984</v>
      </c>
      <c r="M37" s="237">
        <v>8794.7200000000012</v>
      </c>
      <c r="N37" s="237">
        <v>281.95000000000073</v>
      </c>
      <c r="O37" s="237">
        <v>17545.61</v>
      </c>
      <c r="P37" s="237">
        <v>9319.9599999999991</v>
      </c>
      <c r="Q37" s="237">
        <v>10838.129999999997</v>
      </c>
      <c r="R37" s="237">
        <v>16740.980000000003</v>
      </c>
      <c r="S37" s="237">
        <v>5055.7700000000041</v>
      </c>
      <c r="T37" s="237">
        <v>43715.12999999999</v>
      </c>
      <c r="U37" s="237">
        <v>16616.430000000008</v>
      </c>
      <c r="V37" s="237">
        <v>16512.5</v>
      </c>
      <c r="W37" s="237">
        <v>17070.630000000005</v>
      </c>
      <c r="X37" s="237">
        <v>24468.53</v>
      </c>
      <c r="Y37" s="237">
        <v>29860.47</v>
      </c>
      <c r="Z37" s="237">
        <v>5839.2699999999895</v>
      </c>
      <c r="AA37" s="237">
        <v>85500.819999999978</v>
      </c>
      <c r="AB37" s="237">
        <v>40740.460000000021</v>
      </c>
      <c r="AC37" s="237"/>
      <c r="AD37" s="83">
        <f t="shared" si="16"/>
        <v>367100.62</v>
      </c>
      <c r="AE37" s="4">
        <v>30</v>
      </c>
    </row>
    <row r="38" spans="1:31">
      <c r="A38" s="88" t="s">
        <v>46</v>
      </c>
      <c r="B38" s="48">
        <f t="shared" si="15"/>
        <v>57</v>
      </c>
      <c r="E38" s="19" t="s">
        <v>24</v>
      </c>
      <c r="F38" s="237">
        <v>0</v>
      </c>
      <c r="G38" s="237">
        <v>0</v>
      </c>
      <c r="H38" s="237">
        <v>0</v>
      </c>
      <c r="I38" s="237">
        <v>0</v>
      </c>
      <c r="J38" s="237">
        <v>44</v>
      </c>
      <c r="K38" s="237">
        <v>293</v>
      </c>
      <c r="L38" s="237">
        <v>1086</v>
      </c>
      <c r="M38" s="237">
        <v>459</v>
      </c>
      <c r="N38" s="237">
        <v>-1094</v>
      </c>
      <c r="O38" s="237">
        <v>133</v>
      </c>
      <c r="P38" s="237">
        <v>138</v>
      </c>
      <c r="Q38" s="237">
        <v>237</v>
      </c>
      <c r="R38" s="237">
        <v>52</v>
      </c>
      <c r="S38" s="237">
        <v>46</v>
      </c>
      <c r="T38" s="237">
        <v>95</v>
      </c>
      <c r="U38" s="237">
        <v>46</v>
      </c>
      <c r="V38" s="237">
        <v>58</v>
      </c>
      <c r="W38" s="237">
        <v>75</v>
      </c>
      <c r="X38" s="237">
        <v>47</v>
      </c>
      <c r="Y38" s="237">
        <v>67</v>
      </c>
      <c r="Z38" s="237">
        <v>58</v>
      </c>
      <c r="AA38" s="237">
        <v>54</v>
      </c>
      <c r="AB38" s="237">
        <v>57</v>
      </c>
      <c r="AC38" s="237"/>
      <c r="AD38" s="83">
        <f t="shared" si="16"/>
        <v>1951</v>
      </c>
      <c r="AE38" s="4">
        <v>31</v>
      </c>
    </row>
    <row r="39" spans="1:31">
      <c r="A39" s="88" t="s">
        <v>83</v>
      </c>
      <c r="B39" s="48">
        <f t="shared" si="15"/>
        <v>1135</v>
      </c>
      <c r="E39" s="19" t="s">
        <v>24</v>
      </c>
      <c r="F39" s="237">
        <v>23</v>
      </c>
      <c r="G39" s="237">
        <v>43</v>
      </c>
      <c r="H39" s="237">
        <v>176</v>
      </c>
      <c r="I39" s="237">
        <v>-42</v>
      </c>
      <c r="J39" s="237">
        <v>65</v>
      </c>
      <c r="K39" s="237">
        <v>410</v>
      </c>
      <c r="L39" s="237">
        <v>99</v>
      </c>
      <c r="M39" s="237">
        <v>196</v>
      </c>
      <c r="N39" s="237">
        <v>295</v>
      </c>
      <c r="O39" s="237">
        <v>383</v>
      </c>
      <c r="P39" s="237">
        <v>177</v>
      </c>
      <c r="Q39" s="237">
        <v>678</v>
      </c>
      <c r="R39" s="237">
        <v>464</v>
      </c>
      <c r="S39" s="237">
        <v>151</v>
      </c>
      <c r="T39" s="237">
        <v>1710</v>
      </c>
      <c r="U39" s="237">
        <v>362</v>
      </c>
      <c r="V39" s="237">
        <v>485</v>
      </c>
      <c r="W39" s="237">
        <v>1107</v>
      </c>
      <c r="X39" s="237">
        <v>662</v>
      </c>
      <c r="Y39" s="237">
        <v>1023</v>
      </c>
      <c r="Z39" s="237">
        <v>598</v>
      </c>
      <c r="AA39" s="237">
        <v>2439</v>
      </c>
      <c r="AB39" s="237">
        <v>1135</v>
      </c>
      <c r="AC39" s="237"/>
      <c r="AD39" s="83">
        <f t="shared" si="16"/>
        <v>12639</v>
      </c>
      <c r="AE39" s="4">
        <v>32</v>
      </c>
    </row>
    <row r="40" spans="1:31">
      <c r="A40" s="89" t="s">
        <v>47</v>
      </c>
      <c r="B40" s="47">
        <f t="shared" si="15"/>
        <v>48275.460000000021</v>
      </c>
      <c r="C40" s="90"/>
      <c r="D40" s="90"/>
      <c r="E40" s="91"/>
      <c r="F40" s="309">
        <f>SUM(F32:F39)</f>
        <v>1367</v>
      </c>
      <c r="G40" s="309">
        <f t="shared" ref="G40:AC40" si="17">SUM(G32:G39)</f>
        <v>2566</v>
      </c>
      <c r="H40" s="309">
        <f t="shared" si="17"/>
        <v>2126</v>
      </c>
      <c r="I40" s="309">
        <f t="shared" si="17"/>
        <v>1462</v>
      </c>
      <c r="J40" s="309">
        <f t="shared" si="17"/>
        <v>2472</v>
      </c>
      <c r="K40" s="309">
        <f t="shared" si="17"/>
        <v>16546</v>
      </c>
      <c r="L40" s="309">
        <f t="shared" si="17"/>
        <v>8485.2599999999984</v>
      </c>
      <c r="M40" s="309">
        <f t="shared" si="17"/>
        <v>12105.720000000001</v>
      </c>
      <c r="N40" s="309">
        <f t="shared" si="17"/>
        <v>1360.8051985496022</v>
      </c>
      <c r="O40" s="309">
        <f t="shared" si="17"/>
        <v>19921.754801450399</v>
      </c>
      <c r="P40" s="309">
        <f t="shared" si="17"/>
        <v>11558.96</v>
      </c>
      <c r="Q40" s="309">
        <f t="shared" si="17"/>
        <v>14269.129999999997</v>
      </c>
      <c r="R40" s="309">
        <f t="shared" si="17"/>
        <v>21010.980000000003</v>
      </c>
      <c r="S40" s="309">
        <f t="shared" si="17"/>
        <v>8803.7700000000041</v>
      </c>
      <c r="T40" s="309">
        <f t="shared" si="17"/>
        <v>57411.12999999999</v>
      </c>
      <c r="U40" s="309">
        <f t="shared" si="17"/>
        <v>20999.430000000008</v>
      </c>
      <c r="V40" s="309">
        <f t="shared" si="17"/>
        <v>22046.5</v>
      </c>
      <c r="W40" s="309">
        <f t="shared" si="17"/>
        <v>28957.630000000005</v>
      </c>
      <c r="X40" s="309">
        <f t="shared" si="17"/>
        <v>30982.53</v>
      </c>
      <c r="Y40" s="35">
        <f t="shared" si="17"/>
        <v>38257.47</v>
      </c>
      <c r="Z40" s="35">
        <f t="shared" si="17"/>
        <v>15724.26999999999</v>
      </c>
      <c r="AA40" s="35">
        <f t="shared" si="17"/>
        <v>93953.819999999978</v>
      </c>
      <c r="AB40" s="35">
        <f t="shared" si="17"/>
        <v>48275.460000000021</v>
      </c>
      <c r="AC40" s="35">
        <f t="shared" si="17"/>
        <v>0</v>
      </c>
      <c r="AD40" s="64">
        <f t="shared" si="16"/>
        <v>480663.61999999994</v>
      </c>
      <c r="AE40" s="4">
        <v>33</v>
      </c>
    </row>
    <row r="41" spans="1:31">
      <c r="A41" s="59" t="s">
        <v>84</v>
      </c>
      <c r="B41" s="57"/>
      <c r="F41" s="266"/>
      <c r="G41" s="266"/>
      <c r="H41" s="266"/>
      <c r="I41" s="266"/>
      <c r="J41" s="266"/>
      <c r="K41" s="266"/>
      <c r="L41" s="266"/>
      <c r="M41" s="266"/>
      <c r="N41" s="266"/>
      <c r="O41" s="266"/>
      <c r="P41" s="266"/>
      <c r="Q41" s="266"/>
      <c r="R41" s="266"/>
      <c r="S41" s="266"/>
      <c r="T41" s="266"/>
      <c r="U41" s="266"/>
      <c r="V41" s="266"/>
      <c r="W41" s="266"/>
      <c r="X41" s="266"/>
      <c r="Y41" s="16"/>
      <c r="Z41" s="16"/>
      <c r="AA41" s="16"/>
      <c r="AB41" s="16"/>
      <c r="AC41" s="16"/>
      <c r="AD41" s="33"/>
      <c r="AE41" s="4">
        <v>34</v>
      </c>
    </row>
    <row r="42" spans="1:31">
      <c r="A42" s="88" t="s">
        <v>88</v>
      </c>
      <c r="B42" s="48">
        <f t="shared" ref="B42:B49" si="18">HLOOKUP($B$7,$F$8:$AC$75,AE42,FALSE)</f>
        <v>0</v>
      </c>
      <c r="E42" s="19"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c r="W42" s="237"/>
      <c r="X42" s="237"/>
      <c r="Y42" s="237"/>
      <c r="Z42" s="237"/>
      <c r="AA42" s="237"/>
      <c r="AB42" s="237"/>
      <c r="AC42" s="237"/>
      <c r="AD42" s="33"/>
      <c r="AE42" s="4">
        <v>35</v>
      </c>
    </row>
    <row r="43" spans="1:31">
      <c r="A43" s="88" t="s">
        <v>89</v>
      </c>
      <c r="B43" s="48">
        <f t="shared" si="18"/>
        <v>0</v>
      </c>
      <c r="E43" s="19"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33"/>
      <c r="AE43" s="4">
        <v>36</v>
      </c>
    </row>
    <row r="44" spans="1:31">
      <c r="A44" s="88" t="s">
        <v>90</v>
      </c>
      <c r="B44" s="48">
        <f t="shared" si="18"/>
        <v>0</v>
      </c>
      <c r="E44" s="19"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33"/>
      <c r="AE44" s="4">
        <v>37</v>
      </c>
    </row>
    <row r="45" spans="1:31">
      <c r="A45" s="88" t="s">
        <v>91</v>
      </c>
      <c r="B45" s="48">
        <f t="shared" si="18"/>
        <v>0</v>
      </c>
      <c r="E45" s="19"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33"/>
      <c r="AE45" s="4">
        <v>38</v>
      </c>
    </row>
    <row r="46" spans="1:31">
      <c r="A46" s="88" t="s">
        <v>92</v>
      </c>
      <c r="B46" s="48">
        <f t="shared" si="18"/>
        <v>45649.3</v>
      </c>
      <c r="E46" s="19" t="s">
        <v>111</v>
      </c>
      <c r="F46" s="237">
        <v>0</v>
      </c>
      <c r="G46" s="237">
        <v>0</v>
      </c>
      <c r="H46" s="237">
        <v>0</v>
      </c>
      <c r="I46" s="237">
        <v>404311.83</v>
      </c>
      <c r="J46" s="237">
        <v>63306.49</v>
      </c>
      <c r="K46" s="237">
        <v>63070.35</v>
      </c>
      <c r="L46" s="237">
        <v>62763.81</v>
      </c>
      <c r="M46" s="237">
        <v>62763.81</v>
      </c>
      <c r="N46" s="237">
        <v>77545.3</v>
      </c>
      <c r="O46" s="237">
        <v>74119</v>
      </c>
      <c r="P46" s="237">
        <v>54149.3</v>
      </c>
      <c r="Q46" s="237">
        <v>54149.3</v>
      </c>
      <c r="R46" s="237">
        <v>45649.3</v>
      </c>
      <c r="S46" s="237">
        <v>45649.3</v>
      </c>
      <c r="T46" s="237">
        <v>48649.3</v>
      </c>
      <c r="U46" s="237">
        <v>48649.3</v>
      </c>
      <c r="V46" s="237">
        <v>48649.3</v>
      </c>
      <c r="W46" s="237">
        <v>48649.3</v>
      </c>
      <c r="X46" s="237">
        <v>48649.3</v>
      </c>
      <c r="Y46" s="237">
        <v>48649.3</v>
      </c>
      <c r="Z46" s="237">
        <v>45649.3</v>
      </c>
      <c r="AA46" s="237">
        <v>45649.3</v>
      </c>
      <c r="AB46" s="237">
        <v>45649.3</v>
      </c>
      <c r="AC46" s="237"/>
      <c r="AD46" s="33"/>
      <c r="AE46" s="4">
        <v>39</v>
      </c>
    </row>
    <row r="47" spans="1:31">
      <c r="A47" s="88" t="s">
        <v>93</v>
      </c>
      <c r="B47" s="48">
        <f t="shared" si="18"/>
        <v>0</v>
      </c>
      <c r="E47" s="19"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33"/>
      <c r="AE47" s="4">
        <v>40</v>
      </c>
    </row>
    <row r="48" spans="1:31">
      <c r="A48" s="88" t="s">
        <v>94</v>
      </c>
      <c r="B48" s="48">
        <f t="shared" si="18"/>
        <v>0</v>
      </c>
      <c r="E48" s="19"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c r="W48" s="237"/>
      <c r="X48" s="237"/>
      <c r="Y48" s="237"/>
      <c r="Z48" s="237"/>
      <c r="AA48" s="237"/>
      <c r="AB48" s="237"/>
      <c r="AC48" s="237"/>
      <c r="AD48" s="33"/>
      <c r="AE48" s="4">
        <v>41</v>
      </c>
    </row>
    <row r="49" spans="1:31">
      <c r="A49" s="88" t="s">
        <v>95</v>
      </c>
      <c r="B49" s="48">
        <f t="shared" si="18"/>
        <v>0</v>
      </c>
      <c r="E49" s="19"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c r="W49" s="237"/>
      <c r="X49" s="237"/>
      <c r="Y49" s="237"/>
      <c r="Z49" s="237"/>
      <c r="AA49" s="237"/>
      <c r="AB49" s="237"/>
      <c r="AC49" s="237"/>
      <c r="AD49" s="33"/>
      <c r="AE49" s="4">
        <v>42</v>
      </c>
    </row>
    <row r="50" spans="1:31">
      <c r="A50" s="59" t="s">
        <v>66</v>
      </c>
      <c r="B50" s="57"/>
      <c r="F50" s="16"/>
      <c r="G50" s="16"/>
      <c r="H50" s="16"/>
      <c r="I50" s="16"/>
      <c r="J50" s="16"/>
      <c r="K50" s="16"/>
      <c r="L50" s="16"/>
      <c r="M50" s="16"/>
      <c r="N50" s="16"/>
      <c r="O50" s="16"/>
      <c r="P50" s="16"/>
      <c r="Q50" s="16"/>
      <c r="R50" s="16"/>
      <c r="S50" s="16"/>
      <c r="T50" s="16"/>
      <c r="U50" s="16"/>
      <c r="V50" s="16"/>
      <c r="W50" s="16"/>
      <c r="X50" s="16"/>
      <c r="Y50" s="16"/>
      <c r="Z50" s="16"/>
      <c r="AA50" s="16"/>
      <c r="AB50" s="16"/>
      <c r="AC50" s="16"/>
      <c r="AD50" s="33"/>
      <c r="AE50" s="4">
        <v>43</v>
      </c>
    </row>
    <row r="51" spans="1:31">
      <c r="A51" s="1" t="s">
        <v>59</v>
      </c>
      <c r="B51" s="32">
        <f>HLOOKUP($B$7,$F$8:$AC$75,AE51,FALSE)</f>
        <v>1353322</v>
      </c>
      <c r="F51" s="31">
        <f>$F$4</f>
        <v>1353322</v>
      </c>
      <c r="G51" s="31">
        <f t="shared" ref="G51:Q51" si="19">$F$4</f>
        <v>1353322</v>
      </c>
      <c r="H51" s="31">
        <f t="shared" si="19"/>
        <v>1353322</v>
      </c>
      <c r="I51" s="31">
        <f t="shared" si="19"/>
        <v>1353322</v>
      </c>
      <c r="J51" s="31">
        <f t="shared" si="19"/>
        <v>1353322</v>
      </c>
      <c r="K51" s="31">
        <f t="shared" si="19"/>
        <v>1353322</v>
      </c>
      <c r="L51" s="31">
        <f t="shared" si="19"/>
        <v>1353322</v>
      </c>
      <c r="M51" s="31">
        <f t="shared" si="19"/>
        <v>1353322</v>
      </c>
      <c r="N51" s="31">
        <f t="shared" si="19"/>
        <v>1353322</v>
      </c>
      <c r="O51" s="31">
        <f t="shared" si="19"/>
        <v>1353322</v>
      </c>
      <c r="P51" s="31">
        <f t="shared" si="19"/>
        <v>1353322</v>
      </c>
      <c r="Q51" s="31">
        <f t="shared" si="19"/>
        <v>1353322</v>
      </c>
      <c r="R51" s="31">
        <f>$G$4</f>
        <v>1353322</v>
      </c>
      <c r="S51" s="31">
        <f t="shared" ref="S51:AC51" si="20">$G$4</f>
        <v>1353322</v>
      </c>
      <c r="T51" s="31">
        <f t="shared" si="20"/>
        <v>1353322</v>
      </c>
      <c r="U51" s="31">
        <f>$G$4</f>
        <v>1353322</v>
      </c>
      <c r="V51" s="31">
        <f t="shared" si="20"/>
        <v>1353322</v>
      </c>
      <c r="W51" s="31">
        <f t="shared" si="20"/>
        <v>1353322</v>
      </c>
      <c r="X51" s="31">
        <f t="shared" si="20"/>
        <v>1353322</v>
      </c>
      <c r="Y51" s="31">
        <f t="shared" si="20"/>
        <v>1353322</v>
      </c>
      <c r="Z51" s="31">
        <f t="shared" si="20"/>
        <v>1353322</v>
      </c>
      <c r="AA51" s="31">
        <f t="shared" si="20"/>
        <v>1353322</v>
      </c>
      <c r="AB51" s="31">
        <f t="shared" si="20"/>
        <v>1353322</v>
      </c>
      <c r="AC51" s="31">
        <f t="shared" si="20"/>
        <v>1353322</v>
      </c>
      <c r="AD51" s="60"/>
      <c r="AE51" s="4">
        <v>44</v>
      </c>
    </row>
    <row r="52" spans="1:31">
      <c r="A52" s="1" t="s">
        <v>60</v>
      </c>
      <c r="B52" s="32">
        <f>HLOOKUP($B$7,$F$8:$AC$75,AE52,FALSE)</f>
        <v>1240545.1666666665</v>
      </c>
      <c r="F52" s="32">
        <f t="shared" ref="F52:AC52" si="21">F51*(F9/12)</f>
        <v>112776.83333333333</v>
      </c>
      <c r="G52" s="32">
        <f t="shared" si="21"/>
        <v>225553.66666666666</v>
      </c>
      <c r="H52" s="32">
        <f t="shared" si="21"/>
        <v>338330.5</v>
      </c>
      <c r="I52" s="32">
        <f t="shared" si="21"/>
        <v>451107.33333333331</v>
      </c>
      <c r="J52" s="32">
        <f t="shared" si="21"/>
        <v>563884.16666666674</v>
      </c>
      <c r="K52" s="32">
        <f t="shared" si="21"/>
        <v>676661</v>
      </c>
      <c r="L52" s="32">
        <f t="shared" si="21"/>
        <v>789437.83333333337</v>
      </c>
      <c r="M52" s="32">
        <f t="shared" si="21"/>
        <v>902214.66666666663</v>
      </c>
      <c r="N52" s="32">
        <f t="shared" si="21"/>
        <v>1014991.5</v>
      </c>
      <c r="O52" s="32">
        <f t="shared" si="21"/>
        <v>1127768.3333333335</v>
      </c>
      <c r="P52" s="32">
        <f t="shared" si="21"/>
        <v>1240545.1666666665</v>
      </c>
      <c r="Q52" s="32">
        <f t="shared" si="21"/>
        <v>1353322</v>
      </c>
      <c r="R52" s="32">
        <f t="shared" si="21"/>
        <v>112776.83333333333</v>
      </c>
      <c r="S52" s="32">
        <f t="shared" si="21"/>
        <v>225553.66666666666</v>
      </c>
      <c r="T52" s="32">
        <f t="shared" si="21"/>
        <v>338330.5</v>
      </c>
      <c r="U52" s="32">
        <f t="shared" si="21"/>
        <v>451107.33333333331</v>
      </c>
      <c r="V52" s="32">
        <f t="shared" si="21"/>
        <v>563884.16666666674</v>
      </c>
      <c r="W52" s="32">
        <f t="shared" si="21"/>
        <v>676661</v>
      </c>
      <c r="X52" s="32">
        <f t="shared" si="21"/>
        <v>789437.83333333337</v>
      </c>
      <c r="Y52" s="32">
        <f t="shared" si="21"/>
        <v>902214.66666666663</v>
      </c>
      <c r="Z52" s="32">
        <f t="shared" si="21"/>
        <v>1014991.5</v>
      </c>
      <c r="AA52" s="32">
        <f t="shared" si="21"/>
        <v>1127768.3333333335</v>
      </c>
      <c r="AB52" s="32">
        <f t="shared" si="21"/>
        <v>1240545.1666666665</v>
      </c>
      <c r="AC52" s="32">
        <f t="shared" si="21"/>
        <v>1353322</v>
      </c>
      <c r="AD52" s="33"/>
      <c r="AE52" s="4">
        <v>45</v>
      </c>
    </row>
    <row r="53" spans="1:31">
      <c r="A53" s="84" t="s">
        <v>55</v>
      </c>
      <c r="B53" s="48">
        <f>HLOOKUP($B$7,$F$8:$AC$75,AE53,FALSE)</f>
        <v>386422.99</v>
      </c>
      <c r="F53" s="36">
        <f>F40</f>
        <v>1367</v>
      </c>
      <c r="G53" s="36">
        <f t="shared" ref="G53:Q53" si="22">F53+G40</f>
        <v>3933</v>
      </c>
      <c r="H53" s="36">
        <f t="shared" si="22"/>
        <v>6059</v>
      </c>
      <c r="I53" s="36">
        <f t="shared" si="22"/>
        <v>7521</v>
      </c>
      <c r="J53" s="36">
        <f t="shared" si="22"/>
        <v>9993</v>
      </c>
      <c r="K53" s="36">
        <f t="shared" si="22"/>
        <v>26539</v>
      </c>
      <c r="L53" s="36">
        <f t="shared" si="22"/>
        <v>35024.259999999995</v>
      </c>
      <c r="M53" s="36">
        <f t="shared" si="22"/>
        <v>47129.979999999996</v>
      </c>
      <c r="N53" s="36">
        <f t="shared" si="22"/>
        <v>48490.785198549594</v>
      </c>
      <c r="O53" s="36">
        <f t="shared" si="22"/>
        <v>68412.539999999994</v>
      </c>
      <c r="P53" s="36">
        <f t="shared" si="22"/>
        <v>79971.5</v>
      </c>
      <c r="Q53" s="36">
        <f t="shared" si="22"/>
        <v>94240.63</v>
      </c>
      <c r="R53" s="36">
        <f>R40</f>
        <v>21010.980000000003</v>
      </c>
      <c r="S53" s="36">
        <f t="shared" ref="S53:AC53" si="23">R53+S40</f>
        <v>29814.750000000007</v>
      </c>
      <c r="T53" s="36">
        <f t="shared" si="23"/>
        <v>87225.88</v>
      </c>
      <c r="U53" s="36">
        <f t="shared" si="23"/>
        <v>108225.31000000001</v>
      </c>
      <c r="V53" s="36">
        <f t="shared" si="23"/>
        <v>130271.81000000001</v>
      </c>
      <c r="W53" s="36">
        <f t="shared" si="23"/>
        <v>159229.44</v>
      </c>
      <c r="X53" s="36">
        <f t="shared" si="23"/>
        <v>190211.97</v>
      </c>
      <c r="Y53" s="36">
        <f t="shared" si="23"/>
        <v>228469.44</v>
      </c>
      <c r="Z53" s="36">
        <f t="shared" si="23"/>
        <v>244193.71</v>
      </c>
      <c r="AA53" s="36">
        <f t="shared" si="23"/>
        <v>338147.52999999997</v>
      </c>
      <c r="AB53" s="36">
        <f t="shared" si="23"/>
        <v>386422.99</v>
      </c>
      <c r="AC53" s="36">
        <f t="shared" si="23"/>
        <v>386422.99</v>
      </c>
      <c r="AD53" s="37"/>
      <c r="AE53" s="4">
        <v>46</v>
      </c>
    </row>
    <row r="54" spans="1:31">
      <c r="A54" s="84" t="s">
        <v>85</v>
      </c>
      <c r="B54" s="48">
        <f>HLOOKUP($B$7,$F$8:$AC$75,AE54,FALSE)</f>
        <v>45649.3</v>
      </c>
      <c r="E54" s="3"/>
      <c r="F54" s="36">
        <f>SUM(F42:F49)</f>
        <v>0</v>
      </c>
      <c r="G54" s="36">
        <f t="shared" ref="G54:AC54" si="24">SUM(G42:G49)</f>
        <v>0</v>
      </c>
      <c r="H54" s="36">
        <f t="shared" si="24"/>
        <v>0</v>
      </c>
      <c r="I54" s="36">
        <f t="shared" si="24"/>
        <v>404311.83</v>
      </c>
      <c r="J54" s="36">
        <f t="shared" si="24"/>
        <v>63306.49</v>
      </c>
      <c r="K54" s="36">
        <f t="shared" si="24"/>
        <v>63070.35</v>
      </c>
      <c r="L54" s="36">
        <f t="shared" si="24"/>
        <v>62763.81</v>
      </c>
      <c r="M54" s="36">
        <f t="shared" si="24"/>
        <v>62763.81</v>
      </c>
      <c r="N54" s="36">
        <f t="shared" si="24"/>
        <v>77545.3</v>
      </c>
      <c r="O54" s="36">
        <f t="shared" si="24"/>
        <v>74119</v>
      </c>
      <c r="P54" s="36">
        <f t="shared" si="24"/>
        <v>54149.3</v>
      </c>
      <c r="Q54" s="36">
        <f t="shared" si="24"/>
        <v>54149.3</v>
      </c>
      <c r="R54" s="36">
        <f t="shared" si="24"/>
        <v>45649.3</v>
      </c>
      <c r="S54" s="36">
        <f t="shared" si="24"/>
        <v>45649.3</v>
      </c>
      <c r="T54" s="36">
        <f t="shared" si="24"/>
        <v>48649.3</v>
      </c>
      <c r="U54" s="36">
        <f t="shared" si="24"/>
        <v>48649.3</v>
      </c>
      <c r="V54" s="36">
        <f t="shared" si="24"/>
        <v>48649.3</v>
      </c>
      <c r="W54" s="36">
        <f t="shared" si="24"/>
        <v>48649.3</v>
      </c>
      <c r="X54" s="36">
        <f t="shared" si="24"/>
        <v>48649.3</v>
      </c>
      <c r="Y54" s="36">
        <f t="shared" si="24"/>
        <v>48649.3</v>
      </c>
      <c r="Z54" s="36">
        <f t="shared" si="24"/>
        <v>45649.3</v>
      </c>
      <c r="AA54" s="36">
        <f t="shared" si="24"/>
        <v>45649.3</v>
      </c>
      <c r="AB54" s="36">
        <f t="shared" si="24"/>
        <v>45649.3</v>
      </c>
      <c r="AC54" s="36">
        <f t="shared" si="24"/>
        <v>0</v>
      </c>
      <c r="AD54" s="37"/>
      <c r="AE54" s="4">
        <v>47</v>
      </c>
    </row>
    <row r="55" spans="1:31">
      <c r="A55" s="89" t="s">
        <v>56</v>
      </c>
      <c r="B55" s="47">
        <f>HLOOKUP($B$7,$F$8:$AC$75,AE55,FALSE)</f>
        <v>432072.29</v>
      </c>
      <c r="C55" s="90"/>
      <c r="D55" s="90"/>
      <c r="E55" s="91"/>
      <c r="F55" s="35">
        <f>F53+F54</f>
        <v>1367</v>
      </c>
      <c r="G55" s="35">
        <f t="shared" ref="G55:AC55" si="25">G53+G54</f>
        <v>3933</v>
      </c>
      <c r="H55" s="35">
        <f t="shared" si="25"/>
        <v>6059</v>
      </c>
      <c r="I55" s="35">
        <f t="shared" si="25"/>
        <v>411832.83</v>
      </c>
      <c r="J55" s="35">
        <f t="shared" si="25"/>
        <v>73299.489999999991</v>
      </c>
      <c r="K55" s="35">
        <f t="shared" si="25"/>
        <v>89609.35</v>
      </c>
      <c r="L55" s="35">
        <f>L53+L54</f>
        <v>97788.069999999992</v>
      </c>
      <c r="M55" s="35">
        <f t="shared" si="25"/>
        <v>109893.79</v>
      </c>
      <c r="N55" s="35">
        <f t="shared" si="25"/>
        <v>126036.0851985496</v>
      </c>
      <c r="O55" s="35">
        <f t="shared" si="25"/>
        <v>142531.53999999998</v>
      </c>
      <c r="P55" s="35">
        <f t="shared" si="25"/>
        <v>134120.79999999999</v>
      </c>
      <c r="Q55" s="35">
        <f t="shared" si="25"/>
        <v>148389.93</v>
      </c>
      <c r="R55" s="35">
        <f t="shared" si="25"/>
        <v>66660.28</v>
      </c>
      <c r="S55" s="35">
        <f t="shared" si="25"/>
        <v>75464.050000000017</v>
      </c>
      <c r="T55" s="35">
        <f t="shared" si="25"/>
        <v>135875.18</v>
      </c>
      <c r="U55" s="35">
        <f t="shared" si="25"/>
        <v>156874.61000000002</v>
      </c>
      <c r="V55" s="35">
        <f t="shared" si="25"/>
        <v>178921.11000000002</v>
      </c>
      <c r="W55" s="35">
        <f t="shared" si="25"/>
        <v>207878.74</v>
      </c>
      <c r="X55" s="35">
        <f t="shared" si="25"/>
        <v>238861.27000000002</v>
      </c>
      <c r="Y55" s="35">
        <f t="shared" si="25"/>
        <v>277118.74</v>
      </c>
      <c r="Z55" s="35">
        <f t="shared" si="25"/>
        <v>289843.01</v>
      </c>
      <c r="AA55" s="35">
        <f t="shared" si="25"/>
        <v>383796.82999999996</v>
      </c>
      <c r="AB55" s="35">
        <f t="shared" si="25"/>
        <v>432072.29</v>
      </c>
      <c r="AC55" s="35">
        <f t="shared" si="25"/>
        <v>386422.99</v>
      </c>
      <c r="AD55" s="37"/>
      <c r="AE55" s="4">
        <v>48</v>
      </c>
    </row>
    <row r="56" spans="1:31">
      <c r="A56" s="84" t="s">
        <v>72</v>
      </c>
      <c r="B56" s="86">
        <f>IFERROR(HLOOKUP($B$7,$F$8:$AC$75,AE56,FALSE),"-  ")</f>
        <v>0.285536620257411</v>
      </c>
      <c r="F56" s="86">
        <f>IFERROR(F53/F51,"-  ")</f>
        <v>1.0101069811914681E-3</v>
      </c>
      <c r="G56" s="86">
        <f t="shared" ref="G56:AC56" si="26">IFERROR(G53/G51,"-  ")</f>
        <v>2.9061819729524828E-3</v>
      </c>
      <c r="H56" s="86">
        <f t="shared" si="26"/>
        <v>4.4771310892751321E-3</v>
      </c>
      <c r="I56" s="86">
        <f t="shared" si="26"/>
        <v>5.5574357026635197E-3</v>
      </c>
      <c r="J56" s="86">
        <f t="shared" si="26"/>
        <v>7.3840519846717929E-3</v>
      </c>
      <c r="K56" s="86">
        <f t="shared" si="26"/>
        <v>1.96102627460427E-2</v>
      </c>
      <c r="L56" s="86">
        <f t="shared" si="26"/>
        <v>2.5880211804729394E-2</v>
      </c>
      <c r="M56" s="86">
        <f t="shared" si="26"/>
        <v>3.4825400015665156E-2</v>
      </c>
      <c r="N56" s="86">
        <f t="shared" si="26"/>
        <v>3.5830929519027693E-2</v>
      </c>
      <c r="O56" s="86">
        <f t="shared" si="26"/>
        <v>5.0551561269232298E-2</v>
      </c>
      <c r="P56" s="86">
        <f t="shared" si="26"/>
        <v>5.9092736244589238E-2</v>
      </c>
      <c r="Q56" s="86">
        <f t="shared" si="26"/>
        <v>6.9636516660484357E-2</v>
      </c>
      <c r="R56" s="86">
        <f t="shared" si="26"/>
        <v>1.5525484696177261E-2</v>
      </c>
      <c r="S56" s="86">
        <f t="shared" si="26"/>
        <v>2.2030787942559131E-2</v>
      </c>
      <c r="T56" s="86">
        <f t="shared" si="26"/>
        <v>6.4453160445185995E-2</v>
      </c>
      <c r="U56" s="86">
        <f t="shared" si="26"/>
        <v>7.9970110587133006E-2</v>
      </c>
      <c r="V56" s="86">
        <f t="shared" si="26"/>
        <v>9.6260764252705577E-2</v>
      </c>
      <c r="W56" s="86">
        <f t="shared" si="26"/>
        <v>0.11765820698991075</v>
      </c>
      <c r="X56" s="86">
        <f t="shared" si="26"/>
        <v>0.14055189378433219</v>
      </c>
      <c r="Y56" s="86">
        <f t="shared" si="26"/>
        <v>0.16882119702480267</v>
      </c>
      <c r="Z56" s="86">
        <f t="shared" si="26"/>
        <v>0.1804402130461191</v>
      </c>
      <c r="AA56" s="86">
        <f t="shared" si="26"/>
        <v>0.24986479936038872</v>
      </c>
      <c r="AB56" s="86">
        <f t="shared" si="26"/>
        <v>0.285536620257411</v>
      </c>
      <c r="AC56" s="86">
        <f t="shared" si="26"/>
        <v>0.285536620257411</v>
      </c>
      <c r="AD56" s="38"/>
      <c r="AE56" s="4">
        <v>49</v>
      </c>
    </row>
    <row r="57" spans="1:31">
      <c r="A57" s="84" t="s">
        <v>73</v>
      </c>
      <c r="B57" s="86">
        <f>IFERROR(HLOOKUP($B$7,$F$8:$AC$75,AE57,FALSE),"-  ")</f>
        <v>0.31926791258843051</v>
      </c>
      <c r="E57" s="55"/>
      <c r="F57" s="86">
        <f>IFERROR(F55/F51,"-  ")</f>
        <v>1.0101069811914681E-3</v>
      </c>
      <c r="G57" s="86">
        <f t="shared" ref="G57:AC57" si="27">IFERROR(G55/G51,"-  ")</f>
        <v>2.9061819729524828E-3</v>
      </c>
      <c r="H57" s="86">
        <f t="shared" si="27"/>
        <v>4.4771310892751321E-3</v>
      </c>
      <c r="I57" s="86">
        <f t="shared" si="27"/>
        <v>0.30431252133638559</v>
      </c>
      <c r="J57" s="86">
        <f t="shared" si="27"/>
        <v>5.4162638307808479E-2</v>
      </c>
      <c r="K57" s="86">
        <f t="shared" si="27"/>
        <v>6.6214359923211188E-2</v>
      </c>
      <c r="L57" s="86">
        <f t="shared" si="27"/>
        <v>7.225779969585952E-2</v>
      </c>
      <c r="M57" s="86">
        <f t="shared" si="27"/>
        <v>8.1202987906795268E-2</v>
      </c>
      <c r="N57" s="86">
        <f t="shared" si="27"/>
        <v>9.3130892129552015E-2</v>
      </c>
      <c r="O57" s="86">
        <f t="shared" si="27"/>
        <v>0.10531975390926918</v>
      </c>
      <c r="P57" s="86">
        <f t="shared" si="27"/>
        <v>9.9104869351122643E-2</v>
      </c>
      <c r="Q57" s="86">
        <f t="shared" si="27"/>
        <v>0.10964864976701774</v>
      </c>
      <c r="R57" s="86">
        <f t="shared" si="27"/>
        <v>4.9256777027196781E-2</v>
      </c>
      <c r="S57" s="86">
        <f t="shared" si="27"/>
        <v>5.5762080273578658E-2</v>
      </c>
      <c r="T57" s="86">
        <f t="shared" si="27"/>
        <v>0.10040122010873982</v>
      </c>
      <c r="U57" s="86">
        <f t="shared" si="27"/>
        <v>0.11591817025068683</v>
      </c>
      <c r="V57" s="86">
        <f t="shared" si="27"/>
        <v>0.1322088239162594</v>
      </c>
      <c r="W57" s="86">
        <f t="shared" si="27"/>
        <v>0.15360626665346458</v>
      </c>
      <c r="X57" s="86">
        <f t="shared" si="27"/>
        <v>0.17649995344788602</v>
      </c>
      <c r="Y57" s="86">
        <f t="shared" si="27"/>
        <v>0.20476925668835649</v>
      </c>
      <c r="Z57" s="86">
        <f t="shared" si="27"/>
        <v>0.21417150537713864</v>
      </c>
      <c r="AA57" s="86">
        <f t="shared" si="27"/>
        <v>0.2835960916914082</v>
      </c>
      <c r="AB57" s="86">
        <f t="shared" si="27"/>
        <v>0.31926791258843051</v>
      </c>
      <c r="AC57" s="86">
        <f t="shared" si="27"/>
        <v>0.285536620257411</v>
      </c>
      <c r="AD57" s="38"/>
      <c r="AE57" s="4">
        <v>50</v>
      </c>
    </row>
    <row r="58" spans="1:31">
      <c r="A58" s="84" t="s">
        <v>74</v>
      </c>
      <c r="B58" s="86">
        <f>IFERROR(HLOOKUP($B$7,$F$8:$AC$75,AE58,FALSE),"-  ")</f>
        <v>0.31149449482626662</v>
      </c>
      <c r="F58" s="86">
        <f>IFERROR(F53/F52,"-  ")</f>
        <v>1.2121283774297617E-2</v>
      </c>
      <c r="G58" s="86">
        <f t="shared" ref="G58:AC58" si="28">IFERROR(G53/G52,"-  ")</f>
        <v>1.7437091837714899E-2</v>
      </c>
      <c r="H58" s="86">
        <f t="shared" si="28"/>
        <v>1.7908524357100528E-2</v>
      </c>
      <c r="I58" s="86">
        <f t="shared" si="28"/>
        <v>1.6672307107990562E-2</v>
      </c>
      <c r="J58" s="86">
        <f t="shared" si="28"/>
        <v>1.77217247632123E-2</v>
      </c>
      <c r="K58" s="86">
        <f t="shared" si="28"/>
        <v>3.9220525492085399E-2</v>
      </c>
      <c r="L58" s="86">
        <f t="shared" si="28"/>
        <v>4.4366077379536101E-2</v>
      </c>
      <c r="M58" s="86">
        <f t="shared" si="28"/>
        <v>5.2238100023497734E-2</v>
      </c>
      <c r="N58" s="86">
        <f t="shared" si="28"/>
        <v>4.7774572692036922E-2</v>
      </c>
      <c r="O58" s="86">
        <f t="shared" si="28"/>
        <v>6.0661873523078752E-2</v>
      </c>
      <c r="P58" s="86">
        <f t="shared" si="28"/>
        <v>6.4464803175915547E-2</v>
      </c>
      <c r="Q58" s="86">
        <f t="shared" si="28"/>
        <v>6.9636516660484357E-2</v>
      </c>
      <c r="R58" s="86">
        <f t="shared" si="28"/>
        <v>0.18630581635412713</v>
      </c>
      <c r="S58" s="86">
        <f t="shared" si="28"/>
        <v>0.1321847276553548</v>
      </c>
      <c r="T58" s="86">
        <f t="shared" si="28"/>
        <v>0.25781264178074398</v>
      </c>
      <c r="U58" s="86">
        <f t="shared" si="28"/>
        <v>0.23991033176139903</v>
      </c>
      <c r="V58" s="86">
        <f t="shared" si="28"/>
        <v>0.23102583420649334</v>
      </c>
      <c r="W58" s="86">
        <f t="shared" si="28"/>
        <v>0.2353164139798215</v>
      </c>
      <c r="X58" s="86">
        <f t="shared" si="28"/>
        <v>0.24094610363028374</v>
      </c>
      <c r="Y58" s="86">
        <f t="shared" si="28"/>
        <v>0.25323179553720404</v>
      </c>
      <c r="Z58" s="86">
        <f t="shared" si="28"/>
        <v>0.2405869507281588</v>
      </c>
      <c r="AA58" s="86">
        <f t="shared" si="28"/>
        <v>0.29983775923246642</v>
      </c>
      <c r="AB58" s="86">
        <f t="shared" si="28"/>
        <v>0.31149449482626662</v>
      </c>
      <c r="AC58" s="86">
        <f t="shared" si="28"/>
        <v>0.285536620257411</v>
      </c>
      <c r="AD58" s="38"/>
      <c r="AE58" s="4">
        <v>51</v>
      </c>
    </row>
    <row r="59" spans="1:31">
      <c r="A59" s="59" t="s">
        <v>51</v>
      </c>
      <c r="B59" s="57"/>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38"/>
      <c r="AE59" s="4">
        <v>52</v>
      </c>
    </row>
    <row r="60" spans="1:31">
      <c r="A60" s="1" t="s">
        <v>52</v>
      </c>
      <c r="B60" s="32">
        <f>HLOOKUP($B$7,$F$8:$AC$75,AE60,FALSE)</f>
        <v>5413288</v>
      </c>
      <c r="F60" s="100">
        <f>SUM($F$4:$I$4)</f>
        <v>5413288</v>
      </c>
      <c r="G60" s="100">
        <f t="shared" ref="G60:AC60" si="29">SUM($F$4:$I$4)</f>
        <v>5413288</v>
      </c>
      <c r="H60" s="100">
        <f t="shared" si="29"/>
        <v>5413288</v>
      </c>
      <c r="I60" s="100">
        <f t="shared" si="29"/>
        <v>5413288</v>
      </c>
      <c r="J60" s="100">
        <f t="shared" si="29"/>
        <v>5413288</v>
      </c>
      <c r="K60" s="100">
        <f t="shared" si="29"/>
        <v>5413288</v>
      </c>
      <c r="L60" s="100">
        <f t="shared" si="29"/>
        <v>5413288</v>
      </c>
      <c r="M60" s="100">
        <f t="shared" si="29"/>
        <v>5413288</v>
      </c>
      <c r="N60" s="100">
        <f t="shared" si="29"/>
        <v>5413288</v>
      </c>
      <c r="O60" s="100">
        <f t="shared" si="29"/>
        <v>5413288</v>
      </c>
      <c r="P60" s="100">
        <f t="shared" si="29"/>
        <v>5413288</v>
      </c>
      <c r="Q60" s="100">
        <f t="shared" si="29"/>
        <v>5413288</v>
      </c>
      <c r="R60" s="100">
        <f t="shared" si="29"/>
        <v>5413288</v>
      </c>
      <c r="S60" s="100">
        <f t="shared" si="29"/>
        <v>5413288</v>
      </c>
      <c r="T60" s="100">
        <f t="shared" si="29"/>
        <v>5413288</v>
      </c>
      <c r="U60" s="100">
        <f t="shared" si="29"/>
        <v>5413288</v>
      </c>
      <c r="V60" s="100">
        <f t="shared" si="29"/>
        <v>5413288</v>
      </c>
      <c r="W60" s="100">
        <f t="shared" si="29"/>
        <v>5413288</v>
      </c>
      <c r="X60" s="100">
        <f t="shared" si="29"/>
        <v>5413288</v>
      </c>
      <c r="Y60" s="100">
        <f t="shared" si="29"/>
        <v>5413288</v>
      </c>
      <c r="Z60" s="100">
        <f t="shared" si="29"/>
        <v>5413288</v>
      </c>
      <c r="AA60" s="100">
        <f t="shared" si="29"/>
        <v>5413288</v>
      </c>
      <c r="AB60" s="100">
        <f t="shared" si="29"/>
        <v>5413288</v>
      </c>
      <c r="AC60" s="100">
        <f t="shared" si="29"/>
        <v>5413288</v>
      </c>
      <c r="AD60" s="38"/>
      <c r="AE60" s="4">
        <v>53</v>
      </c>
    </row>
    <row r="61" spans="1:31">
      <c r="A61" s="84" t="s">
        <v>58</v>
      </c>
      <c r="B61" s="48">
        <f>HLOOKUP($B$7,$F$8:$AC$75,AE61,FALSE)</f>
        <v>480663.61999999994</v>
      </c>
      <c r="F61" s="218">
        <f>F53</f>
        <v>1367</v>
      </c>
      <c r="G61" s="218">
        <f t="shared" ref="G61:Q61" si="30">G53</f>
        <v>3933</v>
      </c>
      <c r="H61" s="218">
        <f t="shared" si="30"/>
        <v>6059</v>
      </c>
      <c r="I61" s="218">
        <f t="shared" si="30"/>
        <v>7521</v>
      </c>
      <c r="J61" s="218">
        <f t="shared" si="30"/>
        <v>9993</v>
      </c>
      <c r="K61" s="218">
        <f t="shared" si="30"/>
        <v>26539</v>
      </c>
      <c r="L61" s="218">
        <f t="shared" si="30"/>
        <v>35024.259999999995</v>
      </c>
      <c r="M61" s="218">
        <f t="shared" si="30"/>
        <v>47129.979999999996</v>
      </c>
      <c r="N61" s="218">
        <f t="shared" si="30"/>
        <v>48490.785198549594</v>
      </c>
      <c r="O61" s="218">
        <f t="shared" si="30"/>
        <v>68412.539999999994</v>
      </c>
      <c r="P61" s="218">
        <f t="shared" si="30"/>
        <v>79971.5</v>
      </c>
      <c r="Q61" s="218">
        <f t="shared" si="30"/>
        <v>94240.63</v>
      </c>
      <c r="R61" s="218">
        <f>R53+Q61</f>
        <v>115251.61000000002</v>
      </c>
      <c r="S61" s="218">
        <f>S40+R61</f>
        <v>124055.38000000002</v>
      </c>
      <c r="T61" s="218">
        <f t="shared" ref="T61:AC61" si="31">T40+S61</f>
        <v>181466.51</v>
      </c>
      <c r="U61" s="218">
        <f t="shared" si="31"/>
        <v>202465.94</v>
      </c>
      <c r="V61" s="218">
        <f t="shared" si="31"/>
        <v>224512.44</v>
      </c>
      <c r="W61" s="218">
        <f t="shared" si="31"/>
        <v>253470.07</v>
      </c>
      <c r="X61" s="218">
        <f t="shared" si="31"/>
        <v>284452.59999999998</v>
      </c>
      <c r="Y61" s="218">
        <f t="shared" si="31"/>
        <v>322710.06999999995</v>
      </c>
      <c r="Z61" s="218">
        <f t="shared" si="31"/>
        <v>338434.33999999997</v>
      </c>
      <c r="AA61" s="218">
        <f t="shared" si="31"/>
        <v>432388.15999999992</v>
      </c>
      <c r="AB61" s="218">
        <f t="shared" si="31"/>
        <v>480663.61999999994</v>
      </c>
      <c r="AC61" s="218">
        <f t="shared" si="31"/>
        <v>480663.61999999994</v>
      </c>
      <c r="AD61" s="38"/>
      <c r="AE61" s="4">
        <v>54</v>
      </c>
    </row>
    <row r="62" spans="1:31">
      <c r="A62" s="89" t="s">
        <v>57</v>
      </c>
      <c r="B62" s="47">
        <f>HLOOKUP($B$7,$F$8:$AC$75,AE62,FALSE)</f>
        <v>526312.91999999993</v>
      </c>
      <c r="F62" s="34">
        <f>F61+F54</f>
        <v>1367</v>
      </c>
      <c r="G62" s="34">
        <f>G61+G54</f>
        <v>3933</v>
      </c>
      <c r="H62" s="34">
        <f t="shared" ref="H62:AC62" si="32">H61+H54</f>
        <v>6059</v>
      </c>
      <c r="I62" s="34">
        <f t="shared" si="32"/>
        <v>411832.83</v>
      </c>
      <c r="J62" s="34">
        <f t="shared" si="32"/>
        <v>73299.489999999991</v>
      </c>
      <c r="K62" s="34">
        <f t="shared" si="32"/>
        <v>89609.35</v>
      </c>
      <c r="L62" s="34">
        <f t="shared" si="32"/>
        <v>97788.069999999992</v>
      </c>
      <c r="M62" s="34">
        <f t="shared" si="32"/>
        <v>109893.79</v>
      </c>
      <c r="N62" s="34">
        <f t="shared" si="32"/>
        <v>126036.0851985496</v>
      </c>
      <c r="O62" s="34">
        <f t="shared" si="32"/>
        <v>142531.53999999998</v>
      </c>
      <c r="P62" s="34">
        <f t="shared" si="32"/>
        <v>134120.79999999999</v>
      </c>
      <c r="Q62" s="34">
        <f t="shared" si="32"/>
        <v>148389.93</v>
      </c>
      <c r="R62" s="34">
        <f t="shared" si="32"/>
        <v>160900.91000000003</v>
      </c>
      <c r="S62" s="34">
        <f t="shared" si="32"/>
        <v>169704.68000000002</v>
      </c>
      <c r="T62" s="34">
        <f t="shared" si="32"/>
        <v>230115.81</v>
      </c>
      <c r="U62" s="34">
        <f t="shared" si="32"/>
        <v>251115.24</v>
      </c>
      <c r="V62" s="34">
        <f t="shared" si="32"/>
        <v>273161.74</v>
      </c>
      <c r="W62" s="34">
        <f t="shared" si="32"/>
        <v>302119.37</v>
      </c>
      <c r="X62" s="34">
        <f t="shared" si="32"/>
        <v>333101.89999999997</v>
      </c>
      <c r="Y62" s="34">
        <f t="shared" si="32"/>
        <v>371359.36999999994</v>
      </c>
      <c r="Z62" s="34">
        <f t="shared" si="32"/>
        <v>384083.63999999996</v>
      </c>
      <c r="AA62" s="34">
        <f t="shared" si="32"/>
        <v>478037.4599999999</v>
      </c>
      <c r="AB62" s="34">
        <f t="shared" si="32"/>
        <v>526312.91999999993</v>
      </c>
      <c r="AC62" s="34">
        <f t="shared" si="32"/>
        <v>480663.61999999994</v>
      </c>
      <c r="AD62" s="38"/>
      <c r="AE62" s="4">
        <v>55</v>
      </c>
    </row>
    <row r="63" spans="1:31">
      <c r="A63" s="84" t="s">
        <v>53</v>
      </c>
      <c r="B63" s="86">
        <f>IFERROR(HLOOKUP($B$7,$F$8:$AC$75,AE63,FALSE),"-  ")</f>
        <v>8.8793284229473829E-2</v>
      </c>
      <c r="F63" s="86">
        <f>IFERROR(F61/F60,"-  ")</f>
        <v>2.5252674529786703E-4</v>
      </c>
      <c r="G63" s="86">
        <f t="shared" ref="G63:AC63" si="33">IFERROR(G61/G60,"-  ")</f>
        <v>7.2654549323812069E-4</v>
      </c>
      <c r="H63" s="86">
        <f t="shared" si="33"/>
        <v>1.119282772318783E-3</v>
      </c>
      <c r="I63" s="86">
        <f t="shared" si="33"/>
        <v>1.3893589256658799E-3</v>
      </c>
      <c r="J63" s="86">
        <f t="shared" si="33"/>
        <v>1.8460129961679482E-3</v>
      </c>
      <c r="K63" s="86">
        <f t="shared" si="33"/>
        <v>4.9025656865106749E-3</v>
      </c>
      <c r="L63" s="86">
        <f t="shared" si="33"/>
        <v>6.4700529511823486E-3</v>
      </c>
      <c r="M63" s="86">
        <f t="shared" si="33"/>
        <v>8.706350003916289E-3</v>
      </c>
      <c r="N63" s="86">
        <f t="shared" si="33"/>
        <v>8.9577323797569233E-3</v>
      </c>
      <c r="O63" s="86">
        <f t="shared" si="33"/>
        <v>1.2637890317308074E-2</v>
      </c>
      <c r="P63" s="86">
        <f t="shared" si="33"/>
        <v>1.4773184061147309E-2</v>
      </c>
      <c r="Q63" s="86">
        <f t="shared" si="33"/>
        <v>1.7409129165121089E-2</v>
      </c>
      <c r="R63" s="86">
        <f t="shared" si="33"/>
        <v>2.1290500339165404E-2</v>
      </c>
      <c r="S63" s="86">
        <f t="shared" si="33"/>
        <v>2.291682615076087E-2</v>
      </c>
      <c r="T63" s="86">
        <f t="shared" si="33"/>
        <v>3.3522419276417588E-2</v>
      </c>
      <c r="U63" s="86">
        <f t="shared" si="33"/>
        <v>3.7401656811904334E-2</v>
      </c>
      <c r="V63" s="86">
        <f t="shared" si="33"/>
        <v>4.147432022829748E-2</v>
      </c>
      <c r="W63" s="86">
        <f t="shared" si="33"/>
        <v>4.6823680912598774E-2</v>
      </c>
      <c r="X63" s="86">
        <f t="shared" si="33"/>
        <v>5.2547102611204127E-2</v>
      </c>
      <c r="Y63" s="86">
        <f t="shared" si="33"/>
        <v>5.9614428421321745E-2</v>
      </c>
      <c r="Z63" s="86">
        <f t="shared" si="33"/>
        <v>6.251918242665086E-2</v>
      </c>
      <c r="AA63" s="86">
        <f t="shared" si="33"/>
        <v>7.9875329005218251E-2</v>
      </c>
      <c r="AB63" s="86">
        <f t="shared" si="33"/>
        <v>8.8793284229473829E-2</v>
      </c>
      <c r="AC63" s="86">
        <f t="shared" si="33"/>
        <v>8.8793284229473829E-2</v>
      </c>
      <c r="AD63" s="38"/>
      <c r="AE63" s="4">
        <v>56</v>
      </c>
    </row>
    <row r="64" spans="1:31">
      <c r="A64" s="84" t="s">
        <v>54</v>
      </c>
      <c r="B64" s="86">
        <f>IFERROR(HLOOKUP($B$7,$F$8:$AC$75,AE64,FALSE),"-  ")</f>
        <v>9.7226107312228707E-2</v>
      </c>
      <c r="F64" s="86">
        <f>IFERROR(F62/F60,"-  ")</f>
        <v>2.5252674529786703E-4</v>
      </c>
      <c r="G64" s="86">
        <f t="shared" ref="G64:AC64" si="34">IFERROR(G62/G60,"-  ")</f>
        <v>7.2654549323812069E-4</v>
      </c>
      <c r="H64" s="86">
        <f t="shared" si="34"/>
        <v>1.119282772318783E-3</v>
      </c>
      <c r="I64" s="86">
        <f t="shared" si="34"/>
        <v>7.6078130334096397E-2</v>
      </c>
      <c r="J64" s="86">
        <f t="shared" si="34"/>
        <v>1.354065957695212E-2</v>
      </c>
      <c r="K64" s="86">
        <f t="shared" si="34"/>
        <v>1.6553589980802797E-2</v>
      </c>
      <c r="L64" s="86">
        <f t="shared" si="34"/>
        <v>1.806444992396488E-2</v>
      </c>
      <c r="M64" s="86">
        <f t="shared" si="34"/>
        <v>2.0300746976698817E-2</v>
      </c>
      <c r="N64" s="86">
        <f t="shared" si="34"/>
        <v>2.3282723032388004E-2</v>
      </c>
      <c r="O64" s="86">
        <f t="shared" si="34"/>
        <v>2.6329938477317294E-2</v>
      </c>
      <c r="P64" s="86">
        <f t="shared" si="34"/>
        <v>2.4776217337780661E-2</v>
      </c>
      <c r="Q64" s="86">
        <f t="shared" si="34"/>
        <v>2.7412162441754435E-2</v>
      </c>
      <c r="R64" s="86">
        <f t="shared" si="34"/>
        <v>2.972332342192029E-2</v>
      </c>
      <c r="S64" s="86">
        <f t="shared" si="34"/>
        <v>3.1349649233515756E-2</v>
      </c>
      <c r="T64" s="86">
        <f t="shared" si="34"/>
        <v>4.2509434192306045E-2</v>
      </c>
      <c r="U64" s="86">
        <f t="shared" si="34"/>
        <v>4.6388671727792791E-2</v>
      </c>
      <c r="V64" s="86">
        <f t="shared" si="34"/>
        <v>5.0461335144185937E-2</v>
      </c>
      <c r="W64" s="86">
        <f t="shared" si="34"/>
        <v>5.5810695828487231E-2</v>
      </c>
      <c r="X64" s="86">
        <f t="shared" si="34"/>
        <v>6.1534117527092584E-2</v>
      </c>
      <c r="Y64" s="86">
        <f t="shared" si="34"/>
        <v>6.8601443337210202E-2</v>
      </c>
      <c r="Z64" s="86">
        <f t="shared" si="34"/>
        <v>7.0952005509405738E-2</v>
      </c>
      <c r="AA64" s="86">
        <f t="shared" si="34"/>
        <v>8.830815208797313E-2</v>
      </c>
      <c r="AB64" s="86">
        <f t="shared" si="34"/>
        <v>9.7226107312228707E-2</v>
      </c>
      <c r="AC64" s="86">
        <f t="shared" si="34"/>
        <v>8.8793284229473829E-2</v>
      </c>
      <c r="AD64" s="38"/>
      <c r="AE64" s="4">
        <v>57</v>
      </c>
    </row>
    <row r="65" spans="1:31">
      <c r="A65" s="59" t="s">
        <v>15</v>
      </c>
      <c r="B65" s="57"/>
      <c r="F65" s="16"/>
      <c r="G65" s="16"/>
      <c r="H65" s="16"/>
      <c r="I65" s="16"/>
      <c r="J65" s="16"/>
      <c r="K65" s="16"/>
      <c r="L65" s="16"/>
      <c r="M65" s="16"/>
      <c r="N65" s="16"/>
      <c r="O65" s="16"/>
      <c r="P65" s="16"/>
      <c r="Q65" s="16"/>
      <c r="R65" s="16"/>
      <c r="S65" s="16"/>
      <c r="T65" s="16"/>
      <c r="U65" s="16"/>
      <c r="V65" s="16"/>
      <c r="W65" s="16"/>
      <c r="X65" s="16"/>
      <c r="Y65" s="16"/>
      <c r="Z65" s="16"/>
      <c r="AA65" s="16"/>
      <c r="AB65" s="16"/>
      <c r="AC65" s="16"/>
      <c r="AD65" s="33"/>
      <c r="AE65" s="4">
        <v>58</v>
      </c>
    </row>
    <row r="66" spans="1:31">
      <c r="A66" s="17" t="s">
        <v>16</v>
      </c>
      <c r="B66" s="39">
        <f>HLOOKUP($B$7,$F$8:$AC$75,AE66,FALSE)</f>
        <v>0</v>
      </c>
      <c r="E66" s="19" t="s">
        <v>30</v>
      </c>
      <c r="F66" s="56"/>
      <c r="G66" s="56"/>
      <c r="H66" s="56"/>
      <c r="I66" s="56"/>
      <c r="J66" s="56"/>
      <c r="K66" s="56"/>
      <c r="L66" s="56"/>
      <c r="M66" s="56"/>
      <c r="N66" s="56"/>
      <c r="O66" s="56"/>
      <c r="P66" s="56"/>
      <c r="Q66" s="56"/>
      <c r="R66" s="56"/>
      <c r="S66" s="56"/>
      <c r="T66" s="56"/>
      <c r="U66" s="56"/>
      <c r="V66" s="56"/>
      <c r="W66" s="56"/>
      <c r="X66" s="56"/>
      <c r="Y66" s="56"/>
      <c r="Z66" s="56"/>
      <c r="AA66" s="56"/>
      <c r="AB66" s="56"/>
      <c r="AC66" s="56"/>
      <c r="AD66" s="33"/>
      <c r="AE66" s="4">
        <v>59</v>
      </c>
    </row>
    <row r="67" spans="1:31">
      <c r="A67" s="17" t="s">
        <v>17</v>
      </c>
      <c r="B67" s="39">
        <f>HLOOKUP($B$7,$F$8:$AC$75,AE67,FALSE)</f>
        <v>0</v>
      </c>
      <c r="E67" s="19" t="s">
        <v>30</v>
      </c>
      <c r="F67" s="56"/>
      <c r="G67" s="56"/>
      <c r="H67" s="56"/>
      <c r="I67" s="56"/>
      <c r="J67" s="56"/>
      <c r="K67" s="56"/>
      <c r="L67" s="56"/>
      <c r="M67" s="56"/>
      <c r="N67" s="56"/>
      <c r="O67" s="56"/>
      <c r="P67" s="56"/>
      <c r="Q67" s="56"/>
      <c r="R67" s="56"/>
      <c r="S67" s="56"/>
      <c r="T67" s="56"/>
      <c r="U67" s="56"/>
      <c r="V67" s="56"/>
      <c r="W67" s="56"/>
      <c r="X67" s="56"/>
      <c r="Y67" s="56"/>
      <c r="Z67" s="56"/>
      <c r="AA67" s="56"/>
      <c r="AB67" s="56"/>
      <c r="AC67" s="56"/>
      <c r="AD67" s="33"/>
      <c r="AE67" s="4">
        <v>60</v>
      </c>
    </row>
    <row r="68" spans="1:31">
      <c r="A68" s="17" t="s">
        <v>18</v>
      </c>
      <c r="B68" s="39">
        <f>HLOOKUP($B$7,$F$8:$AC$75,AE68,FALSE)</f>
        <v>0</v>
      </c>
      <c r="E68" s="19" t="s">
        <v>30</v>
      </c>
      <c r="F68" s="56"/>
      <c r="G68" s="56"/>
      <c r="H68" s="56"/>
      <c r="I68" s="56"/>
      <c r="J68" s="56"/>
      <c r="K68" s="56"/>
      <c r="L68" s="56"/>
      <c r="M68" s="56"/>
      <c r="N68" s="56"/>
      <c r="O68" s="56"/>
      <c r="P68" s="56"/>
      <c r="Q68" s="56"/>
      <c r="R68" s="56"/>
      <c r="S68" s="56"/>
      <c r="T68" s="56"/>
      <c r="U68" s="56"/>
      <c r="V68" s="56"/>
      <c r="W68" s="56"/>
      <c r="X68" s="56"/>
      <c r="Y68" s="56"/>
      <c r="Z68" s="56"/>
      <c r="AA68" s="56"/>
      <c r="AB68" s="56"/>
      <c r="AC68" s="56"/>
      <c r="AD68" s="33"/>
      <c r="AE68" s="4">
        <v>61</v>
      </c>
    </row>
    <row r="69" spans="1:31">
      <c r="A69" s="17" t="s">
        <v>19</v>
      </c>
      <c r="B69" s="39">
        <f>HLOOKUP($B$7,$F$8:$AC$75,AE69,FALSE)</f>
        <v>0.9</v>
      </c>
      <c r="E69" s="19" t="s">
        <v>31</v>
      </c>
      <c r="F69" s="56">
        <v>0.9</v>
      </c>
      <c r="G69" s="56">
        <v>0.9</v>
      </c>
      <c r="H69" s="56">
        <v>0.9</v>
      </c>
      <c r="I69" s="56">
        <v>0.9</v>
      </c>
      <c r="J69" s="56">
        <v>0.9</v>
      </c>
      <c r="K69" s="56">
        <v>0.9</v>
      </c>
      <c r="L69" s="56">
        <v>0.9</v>
      </c>
      <c r="M69" s="56">
        <v>0.9</v>
      </c>
      <c r="N69" s="56">
        <v>0.9</v>
      </c>
      <c r="O69" s="56">
        <v>0.9</v>
      </c>
      <c r="P69" s="56">
        <v>0.9</v>
      </c>
      <c r="Q69" s="56">
        <v>0.9</v>
      </c>
      <c r="R69" s="56">
        <v>0.9</v>
      </c>
      <c r="S69" s="56">
        <v>0.9</v>
      </c>
      <c r="T69" s="56">
        <v>0.9</v>
      </c>
      <c r="U69" s="56">
        <v>0.9</v>
      </c>
      <c r="V69" s="56">
        <v>0.9</v>
      </c>
      <c r="W69" s="56">
        <v>0.9</v>
      </c>
      <c r="X69" s="56">
        <v>0.9</v>
      </c>
      <c r="Y69" s="56">
        <v>0.9</v>
      </c>
      <c r="Z69" s="56">
        <v>0.9</v>
      </c>
      <c r="AA69" s="56">
        <v>0.9</v>
      </c>
      <c r="AB69" s="56">
        <v>0.9</v>
      </c>
      <c r="AC69" s="56">
        <v>0.9</v>
      </c>
      <c r="AD69" s="33"/>
      <c r="AE69" s="4">
        <v>62</v>
      </c>
    </row>
    <row r="70" spans="1:31">
      <c r="A70" s="59" t="s">
        <v>6</v>
      </c>
      <c r="B70" s="57"/>
      <c r="F70" s="16"/>
      <c r="G70" s="16"/>
      <c r="H70" s="16"/>
      <c r="I70" s="16"/>
      <c r="J70" s="16"/>
      <c r="K70" s="16"/>
      <c r="L70" s="16"/>
      <c r="M70" s="16"/>
      <c r="N70" s="16"/>
      <c r="O70" s="16"/>
      <c r="P70" s="16"/>
      <c r="Q70" s="16"/>
      <c r="R70" s="16"/>
      <c r="S70" s="16"/>
      <c r="T70" s="16"/>
      <c r="U70" s="16"/>
      <c r="V70" s="16"/>
      <c r="W70" s="16"/>
      <c r="X70" s="16"/>
      <c r="Y70" s="16"/>
      <c r="Z70" s="16"/>
      <c r="AA70" s="16"/>
      <c r="AB70" s="16"/>
      <c r="AC70" s="16"/>
      <c r="AD70" s="33"/>
      <c r="AE70" s="4">
        <v>63</v>
      </c>
    </row>
    <row r="71" spans="1:31">
      <c r="A71" s="17" t="s">
        <v>1</v>
      </c>
      <c r="B71" s="18">
        <f>HLOOKUP($B$7,$F$8:$AC$75,AE71,FALSE)</f>
        <v>813</v>
      </c>
      <c r="E71" s="19" t="s">
        <v>111</v>
      </c>
      <c r="F71" s="235">
        <v>2</v>
      </c>
      <c r="G71" s="235">
        <v>2</v>
      </c>
      <c r="H71" s="235">
        <v>2</v>
      </c>
      <c r="I71" s="235">
        <v>2</v>
      </c>
      <c r="J71" s="235">
        <v>2</v>
      </c>
      <c r="K71" s="235">
        <v>2</v>
      </c>
      <c r="L71" s="235">
        <v>2</v>
      </c>
      <c r="M71" s="235">
        <v>2</v>
      </c>
      <c r="N71" s="235">
        <v>2</v>
      </c>
      <c r="O71" s="235">
        <v>2</v>
      </c>
      <c r="P71" s="235">
        <v>2</v>
      </c>
      <c r="Q71" s="7">
        <v>2</v>
      </c>
      <c r="R71" s="283">
        <v>2</v>
      </c>
      <c r="S71" s="283">
        <v>2</v>
      </c>
      <c r="T71" s="235">
        <v>2</v>
      </c>
      <c r="U71" s="235">
        <v>2</v>
      </c>
      <c r="V71" s="235">
        <v>2</v>
      </c>
      <c r="W71" s="235">
        <v>447</v>
      </c>
      <c r="X71" s="318">
        <v>546</v>
      </c>
      <c r="Y71" s="235">
        <v>640</v>
      </c>
      <c r="Z71" s="235">
        <v>691</v>
      </c>
      <c r="AA71" s="235">
        <v>749</v>
      </c>
      <c r="AB71" s="235">
        <v>813</v>
      </c>
      <c r="AC71" s="235"/>
      <c r="AD71" s="27"/>
      <c r="AE71" s="4">
        <v>64</v>
      </c>
    </row>
    <row r="72" spans="1:31">
      <c r="A72" s="17" t="s">
        <v>32</v>
      </c>
      <c r="B72" s="18">
        <f>HLOOKUP($B$7,$F$8:$AC$75,AE72,FALSE)</f>
        <v>13</v>
      </c>
      <c r="E72" s="19" t="s">
        <v>111</v>
      </c>
      <c r="F72" s="235">
        <v>2</v>
      </c>
      <c r="G72" s="235">
        <v>2</v>
      </c>
      <c r="H72" s="235">
        <v>2</v>
      </c>
      <c r="I72" s="235">
        <v>2</v>
      </c>
      <c r="J72" s="235">
        <v>2</v>
      </c>
      <c r="K72" s="235">
        <v>2</v>
      </c>
      <c r="L72" s="235">
        <v>2</v>
      </c>
      <c r="M72" s="235">
        <v>2</v>
      </c>
      <c r="N72" s="235">
        <v>2</v>
      </c>
      <c r="O72" s="235">
        <v>2</v>
      </c>
      <c r="P72" s="235">
        <v>2</v>
      </c>
      <c r="Q72" s="7">
        <v>2</v>
      </c>
      <c r="R72" s="283">
        <v>2</v>
      </c>
      <c r="S72" s="283">
        <v>2</v>
      </c>
      <c r="T72" s="235">
        <v>2</v>
      </c>
      <c r="U72" s="235">
        <v>2</v>
      </c>
      <c r="V72" s="235">
        <v>2</v>
      </c>
      <c r="W72" s="235">
        <v>10</v>
      </c>
      <c r="X72" s="318">
        <v>9</v>
      </c>
      <c r="Y72" s="235">
        <v>9</v>
      </c>
      <c r="Z72" s="235">
        <v>10</v>
      </c>
      <c r="AA72" s="235">
        <v>12</v>
      </c>
      <c r="AB72" s="235">
        <v>13</v>
      </c>
      <c r="AC72" s="235"/>
      <c r="AD72" s="27"/>
      <c r="AE72" s="4">
        <v>65</v>
      </c>
    </row>
    <row r="73" spans="1:31" s="4" customFormat="1">
      <c r="A73" s="59" t="s">
        <v>27</v>
      </c>
      <c r="B73" s="57"/>
      <c r="C73" s="40"/>
      <c r="E73" s="40"/>
      <c r="F73" s="16"/>
      <c r="G73" s="16"/>
      <c r="H73" s="16"/>
      <c r="I73" s="16"/>
      <c r="J73" s="16"/>
      <c r="K73" s="16"/>
      <c r="L73" s="16"/>
      <c r="M73" s="16"/>
      <c r="N73" s="16"/>
      <c r="O73" s="16"/>
      <c r="P73" s="16"/>
      <c r="Q73" s="16"/>
      <c r="R73" s="16"/>
      <c r="S73" s="16"/>
      <c r="T73" s="16"/>
      <c r="U73" s="16"/>
      <c r="V73" s="16"/>
      <c r="W73" s="16"/>
      <c r="X73" s="16"/>
      <c r="Y73" s="16"/>
      <c r="Z73" s="16"/>
      <c r="AA73" s="16"/>
      <c r="AB73" s="16"/>
      <c r="AC73" s="16"/>
      <c r="AD73" s="33"/>
      <c r="AE73" s="4">
        <v>66</v>
      </c>
    </row>
    <row r="74" spans="1:31" s="4" customFormat="1">
      <c r="A74" s="17" t="s">
        <v>104</v>
      </c>
      <c r="B74" s="18">
        <f>HLOOKUP($B$7,$F$8:$AC$75,AE75,FALSE)</f>
        <v>0</v>
      </c>
      <c r="C74" s="51"/>
      <c r="D74" s="52"/>
      <c r="E74" s="53" t="s">
        <v>28</v>
      </c>
      <c r="F74" s="41"/>
      <c r="G74" s="41"/>
      <c r="H74" s="42">
        <v>649.58625000000006</v>
      </c>
      <c r="I74" s="41">
        <f>H74</f>
        <v>649.58625000000006</v>
      </c>
      <c r="J74" s="41">
        <f>H74</f>
        <v>649.58625000000006</v>
      </c>
      <c r="K74" s="42">
        <v>649.58625000000006</v>
      </c>
      <c r="L74" s="41">
        <f>K74</f>
        <v>649.58625000000006</v>
      </c>
      <c r="M74" s="41">
        <f>K74</f>
        <v>649.58625000000006</v>
      </c>
      <c r="N74" s="42">
        <v>649.58625000000006</v>
      </c>
      <c r="O74" s="41">
        <f>N74</f>
        <v>649.58625000000006</v>
      </c>
      <c r="P74" s="41">
        <f>N74</f>
        <v>649.58625000000006</v>
      </c>
      <c r="Q74" s="42">
        <v>649.58625000000006</v>
      </c>
      <c r="R74" s="41">
        <f>Q74</f>
        <v>649.58625000000006</v>
      </c>
      <c r="S74" s="41">
        <f>Q74</f>
        <v>649.58625000000006</v>
      </c>
      <c r="T74" s="238">
        <v>650</v>
      </c>
      <c r="U74" s="41">
        <f>T74</f>
        <v>650</v>
      </c>
      <c r="V74" s="41">
        <f>T74</f>
        <v>650</v>
      </c>
      <c r="W74" s="238"/>
      <c r="X74" s="41">
        <f>W74</f>
        <v>0</v>
      </c>
      <c r="Y74" s="41">
        <f>W74</f>
        <v>0</v>
      </c>
      <c r="Z74" s="238"/>
      <c r="AA74" s="41">
        <f>Z74</f>
        <v>0</v>
      </c>
      <c r="AB74" s="41">
        <f>Z74</f>
        <v>0</v>
      </c>
      <c r="AC74" s="238"/>
      <c r="AD74" s="33"/>
      <c r="AE74" s="4">
        <v>67</v>
      </c>
    </row>
    <row r="75" spans="1:31" s="4" customFormat="1" ht="15" customHeight="1">
      <c r="A75" s="17" t="s">
        <v>105</v>
      </c>
      <c r="B75" s="18">
        <f>HLOOKUP($B$7,$F$8:$AC$75,AE75,FALSE)</f>
        <v>0</v>
      </c>
      <c r="C75" s="40"/>
      <c r="D75" s="40"/>
      <c r="E75" s="53" t="s">
        <v>28</v>
      </c>
      <c r="F75" s="41"/>
      <c r="G75" s="41"/>
      <c r="H75" s="42">
        <v>14435.25</v>
      </c>
      <c r="I75" s="41">
        <f>H75</f>
        <v>14435.25</v>
      </c>
      <c r="J75" s="41">
        <f>H75</f>
        <v>14435.25</v>
      </c>
      <c r="K75" s="42">
        <v>14435.25</v>
      </c>
      <c r="L75" s="41">
        <f>K75</f>
        <v>14435.25</v>
      </c>
      <c r="M75" s="41">
        <f>K75</f>
        <v>14435.25</v>
      </c>
      <c r="N75" s="42">
        <v>14435.25</v>
      </c>
      <c r="O75" s="41">
        <f>N75</f>
        <v>14435.25</v>
      </c>
      <c r="P75" s="41">
        <f>N75</f>
        <v>14435.25</v>
      </c>
      <c r="Q75" s="42">
        <v>14435.25</v>
      </c>
      <c r="R75" s="41">
        <f>Q75</f>
        <v>14435.25</v>
      </c>
      <c r="S75" s="41">
        <f>Q75</f>
        <v>14435.25</v>
      </c>
      <c r="T75" s="238">
        <v>14435</v>
      </c>
      <c r="U75" s="41">
        <f>T75</f>
        <v>14435</v>
      </c>
      <c r="V75" s="41">
        <f>T75</f>
        <v>14435</v>
      </c>
      <c r="W75" s="238"/>
      <c r="X75" s="41">
        <f>W75</f>
        <v>0</v>
      </c>
      <c r="Y75" s="41">
        <f>W75</f>
        <v>0</v>
      </c>
      <c r="Z75" s="238"/>
      <c r="AA75" s="41">
        <f>Z75</f>
        <v>0</v>
      </c>
      <c r="AB75" s="41">
        <f>Z75</f>
        <v>0</v>
      </c>
      <c r="AC75" s="238"/>
      <c r="AD75" s="33"/>
      <c r="AE75" s="4">
        <v>68</v>
      </c>
    </row>
    <row r="76" spans="1:31" s="4" customFormat="1" ht="15" customHeight="1">
      <c r="C76" s="40"/>
      <c r="D76" s="40"/>
      <c r="E76" s="40"/>
      <c r="F76" s="40"/>
      <c r="G76" s="40"/>
      <c r="H76" s="40"/>
      <c r="I76" s="40"/>
      <c r="J76" s="40"/>
      <c r="K76" s="40"/>
      <c r="L76" s="40"/>
      <c r="M76" s="40"/>
      <c r="N76" s="40"/>
      <c r="O76" s="40"/>
      <c r="P76" s="40"/>
      <c r="Q76" s="40"/>
      <c r="R76" s="40"/>
      <c r="S76" s="40"/>
      <c r="T76" s="40"/>
      <c r="U76" s="40"/>
      <c r="V76" s="40"/>
      <c r="W76" s="40"/>
      <c r="X76" s="40"/>
      <c r="Y76" s="40"/>
      <c r="Z76" s="239"/>
      <c r="AA76" s="40"/>
      <c r="AB76" s="40"/>
      <c r="AC76" s="40"/>
      <c r="AD76" s="40"/>
    </row>
    <row r="77" spans="1:31" s="4" customFormat="1">
      <c r="A77" s="70" t="s">
        <v>36</v>
      </c>
      <c r="B77" s="67"/>
      <c r="C77" s="40"/>
    </row>
    <row r="78" spans="1:31" s="4" customFormat="1">
      <c r="A78" s="59" t="s">
        <v>26</v>
      </c>
      <c r="B78" s="11"/>
      <c r="C78" s="40"/>
    </row>
    <row r="79" spans="1:31" s="4" customFormat="1">
      <c r="A79" s="82" t="str">
        <f>VLOOKUP(B7,E88:T111,2,FALSE)</f>
        <v>application activity held steady in November</v>
      </c>
      <c r="B79" s="69"/>
      <c r="C79" s="40"/>
    </row>
    <row r="80" spans="1:31" s="4" customFormat="1">
      <c r="A80" s="59" t="s">
        <v>100</v>
      </c>
      <c r="B80" s="11"/>
      <c r="C80" s="40"/>
    </row>
    <row r="81" spans="1:30" s="4" customFormat="1">
      <c r="A81" s="82" t="str">
        <f>VLOOKUP(B7,E88:T111,6,FALSE)</f>
        <v>no new information</v>
      </c>
      <c r="B81" s="69"/>
      <c r="C81" s="40"/>
    </row>
    <row r="82" spans="1:30" s="4" customFormat="1">
      <c r="A82" s="59" t="s">
        <v>37</v>
      </c>
      <c r="B82" s="11"/>
      <c r="C82" s="40"/>
    </row>
    <row r="83" spans="1:30" s="4" customFormat="1">
      <c r="A83" s="82" t="str">
        <f>VLOOKUP(B7,E88:T111,10,FALSE)</f>
        <v>no new information</v>
      </c>
      <c r="B83" s="76"/>
      <c r="C83" s="40"/>
    </row>
    <row r="84" spans="1:30">
      <c r="A84" s="59" t="s">
        <v>49</v>
      </c>
    </row>
    <row r="85" spans="1:30">
      <c r="A85" s="82" t="str">
        <f>VLOOKUP(B7,E88:T111,14,FALSE)</f>
        <v>none</v>
      </c>
      <c r="D85" s="333" t="s">
        <v>35</v>
      </c>
      <c r="E85" s="333"/>
      <c r="F85" s="333"/>
      <c r="G85" s="333"/>
      <c r="H85" s="333"/>
      <c r="I85" s="40"/>
      <c r="J85" s="40"/>
      <c r="K85" s="40"/>
      <c r="L85" s="40"/>
      <c r="M85" s="40"/>
      <c r="N85" s="40"/>
      <c r="O85" s="40"/>
      <c r="P85" s="40"/>
      <c r="Q85" s="40"/>
      <c r="R85" s="40"/>
      <c r="S85" s="40"/>
      <c r="T85" s="40"/>
      <c r="U85" s="40"/>
      <c r="V85" s="40"/>
      <c r="W85" s="40"/>
      <c r="X85" s="40"/>
      <c r="Y85" s="40"/>
      <c r="Z85" s="40"/>
      <c r="AA85" s="40"/>
      <c r="AB85" s="40"/>
      <c r="AC85" s="40"/>
      <c r="AD85" s="40"/>
    </row>
    <row r="86" spans="1:3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row>
    <row r="87" spans="1:30">
      <c r="D87" s="40"/>
      <c r="E87" s="3"/>
      <c r="F87" s="334" t="s">
        <v>26</v>
      </c>
      <c r="G87" s="334"/>
      <c r="H87" s="334"/>
      <c r="I87" s="334"/>
      <c r="J87" s="334" t="s">
        <v>100</v>
      </c>
      <c r="K87" s="334"/>
      <c r="L87" s="334"/>
      <c r="M87" s="334"/>
      <c r="N87" s="334" t="s">
        <v>34</v>
      </c>
      <c r="O87" s="334"/>
      <c r="P87" s="334"/>
      <c r="Q87" s="334"/>
      <c r="R87" s="334" t="s">
        <v>49</v>
      </c>
      <c r="S87" s="334"/>
      <c r="T87" s="334"/>
      <c r="U87" s="130"/>
      <c r="V87" s="130"/>
      <c r="W87" s="130"/>
      <c r="X87" s="130"/>
      <c r="Y87" s="130"/>
      <c r="Z87" s="130"/>
      <c r="AA87" s="130"/>
      <c r="AB87" s="130"/>
      <c r="AC87" s="130"/>
    </row>
    <row r="88" spans="1:30">
      <c r="D88" s="40"/>
      <c r="E88" s="13">
        <v>40909</v>
      </c>
      <c r="F88" s="327" t="s">
        <v>188</v>
      </c>
      <c r="G88" s="327"/>
      <c r="H88" s="327"/>
      <c r="I88" s="327"/>
      <c r="J88" s="327" t="s">
        <v>189</v>
      </c>
      <c r="K88" s="327"/>
      <c r="L88" s="327"/>
      <c r="M88" s="327"/>
      <c r="N88" s="327" t="s">
        <v>190</v>
      </c>
      <c r="O88" s="327"/>
      <c r="P88" s="327"/>
      <c r="Q88" s="327"/>
      <c r="R88" s="327" t="s">
        <v>191</v>
      </c>
      <c r="S88" s="327"/>
      <c r="T88" s="327"/>
    </row>
    <row r="89" spans="1:30">
      <c r="D89" s="40"/>
      <c r="E89" s="13">
        <v>40940</v>
      </c>
      <c r="F89" s="327" t="s">
        <v>192</v>
      </c>
      <c r="G89" s="327"/>
      <c r="H89" s="327"/>
      <c r="I89" s="327"/>
      <c r="J89" s="327" t="s">
        <v>193</v>
      </c>
      <c r="K89" s="327"/>
      <c r="L89" s="327"/>
      <c r="M89" s="327"/>
      <c r="N89" s="327" t="s">
        <v>194</v>
      </c>
      <c r="O89" s="327"/>
      <c r="P89" s="327"/>
      <c r="Q89" s="327"/>
      <c r="R89" s="327" t="s">
        <v>188</v>
      </c>
      <c r="S89" s="327"/>
      <c r="T89" s="327"/>
    </row>
    <row r="90" spans="1:30">
      <c r="D90" s="40"/>
      <c r="E90" s="13">
        <v>40969</v>
      </c>
      <c r="F90" s="327" t="s">
        <v>195</v>
      </c>
      <c r="G90" s="327"/>
      <c r="H90" s="327"/>
      <c r="I90" s="327"/>
      <c r="J90" s="327" t="s">
        <v>196</v>
      </c>
      <c r="K90" s="327"/>
      <c r="L90" s="327"/>
      <c r="M90" s="327"/>
      <c r="N90" s="327" t="s">
        <v>195</v>
      </c>
      <c r="O90" s="327"/>
      <c r="P90" s="327"/>
      <c r="Q90" s="327"/>
      <c r="R90" s="327" t="s">
        <v>188</v>
      </c>
      <c r="S90" s="327"/>
      <c r="T90" s="327"/>
    </row>
    <row r="91" spans="1:30">
      <c r="D91" s="40"/>
      <c r="E91" s="13">
        <v>41000</v>
      </c>
      <c r="F91" s="327" t="s">
        <v>197</v>
      </c>
      <c r="G91" s="327"/>
      <c r="H91" s="327"/>
      <c r="I91" s="327"/>
      <c r="J91" s="327" t="s">
        <v>198</v>
      </c>
      <c r="K91" s="327"/>
      <c r="L91" s="327"/>
      <c r="M91" s="327"/>
      <c r="N91" s="327" t="s">
        <v>195</v>
      </c>
      <c r="O91" s="327"/>
      <c r="P91" s="327"/>
      <c r="Q91" s="327"/>
      <c r="R91" s="327" t="s">
        <v>188</v>
      </c>
      <c r="S91" s="327"/>
      <c r="T91" s="327"/>
    </row>
    <row r="92" spans="1:30">
      <c r="D92" s="40"/>
      <c r="E92" s="13">
        <v>41030</v>
      </c>
      <c r="F92" s="327" t="s">
        <v>199</v>
      </c>
      <c r="G92" s="327"/>
      <c r="H92" s="327"/>
      <c r="I92" s="327"/>
      <c r="J92" s="327" t="s">
        <v>200</v>
      </c>
      <c r="K92" s="327"/>
      <c r="L92" s="327"/>
      <c r="M92" s="327"/>
      <c r="N92" s="327" t="s">
        <v>195</v>
      </c>
      <c r="O92" s="327"/>
      <c r="P92" s="327"/>
      <c r="Q92" s="327"/>
      <c r="R92" s="329" t="s">
        <v>188</v>
      </c>
      <c r="S92" s="329"/>
      <c r="T92" s="329"/>
    </row>
    <row r="93" spans="1:30">
      <c r="D93" s="40"/>
      <c r="E93" s="13">
        <v>41061</v>
      </c>
      <c r="F93" s="327" t="s">
        <v>201</v>
      </c>
      <c r="G93" s="327"/>
      <c r="H93" s="327"/>
      <c r="I93" s="327"/>
      <c r="J93" s="327" t="s">
        <v>195</v>
      </c>
      <c r="K93" s="327"/>
      <c r="L93" s="327"/>
      <c r="M93" s="327"/>
      <c r="N93" s="327" t="s">
        <v>195</v>
      </c>
      <c r="O93" s="327"/>
      <c r="P93" s="327"/>
      <c r="Q93" s="327"/>
      <c r="R93" s="328" t="s">
        <v>188</v>
      </c>
      <c r="S93" s="328"/>
      <c r="T93" s="328"/>
    </row>
    <row r="94" spans="1:30">
      <c r="D94" s="40"/>
      <c r="E94" s="13">
        <v>41091</v>
      </c>
      <c r="F94" s="327" t="s">
        <v>202</v>
      </c>
      <c r="G94" s="327"/>
      <c r="H94" s="327"/>
      <c r="I94" s="327"/>
      <c r="J94" s="327" t="s">
        <v>203</v>
      </c>
      <c r="K94" s="327"/>
      <c r="L94" s="327"/>
      <c r="M94" s="327"/>
      <c r="N94" s="327" t="s">
        <v>195</v>
      </c>
      <c r="O94" s="327"/>
      <c r="P94" s="327"/>
      <c r="Q94" s="327"/>
      <c r="R94" s="328" t="s">
        <v>204</v>
      </c>
      <c r="S94" s="328"/>
      <c r="T94" s="328"/>
    </row>
    <row r="95" spans="1:30">
      <c r="D95" s="40"/>
      <c r="E95" s="13">
        <v>41122</v>
      </c>
      <c r="F95" s="327" t="s">
        <v>205</v>
      </c>
      <c r="G95" s="327"/>
      <c r="H95" s="327"/>
      <c r="I95" s="327"/>
      <c r="J95" s="327" t="s">
        <v>195</v>
      </c>
      <c r="K95" s="327"/>
      <c r="L95" s="327"/>
      <c r="M95" s="327"/>
      <c r="N95" s="327" t="s">
        <v>195</v>
      </c>
      <c r="O95" s="327"/>
      <c r="P95" s="327"/>
      <c r="Q95" s="327"/>
      <c r="R95" s="329" t="s">
        <v>188</v>
      </c>
      <c r="S95" s="329"/>
      <c r="T95" s="329"/>
    </row>
    <row r="96" spans="1:30">
      <c r="D96" s="43"/>
      <c r="E96" s="13">
        <v>41153</v>
      </c>
      <c r="F96" s="327" t="s">
        <v>206</v>
      </c>
      <c r="G96" s="327"/>
      <c r="H96" s="327"/>
      <c r="I96" s="327"/>
      <c r="J96" s="327" t="s">
        <v>195</v>
      </c>
      <c r="K96" s="327"/>
      <c r="L96" s="327"/>
      <c r="M96" s="327"/>
      <c r="N96" s="327" t="s">
        <v>195</v>
      </c>
      <c r="O96" s="327"/>
      <c r="P96" s="327"/>
      <c r="Q96" s="327"/>
      <c r="R96" s="329" t="s">
        <v>210</v>
      </c>
      <c r="S96" s="329"/>
      <c r="T96" s="329"/>
    </row>
    <row r="97" spans="4:20">
      <c r="D97" s="43"/>
      <c r="E97" s="13">
        <v>41183</v>
      </c>
      <c r="F97" s="327" t="s">
        <v>207</v>
      </c>
      <c r="G97" s="327"/>
      <c r="H97" s="327"/>
      <c r="I97" s="327"/>
      <c r="J97" s="327" t="s">
        <v>195</v>
      </c>
      <c r="K97" s="327"/>
      <c r="L97" s="327"/>
      <c r="M97" s="327"/>
      <c r="N97" s="327" t="s">
        <v>195</v>
      </c>
      <c r="O97" s="327"/>
      <c r="P97" s="327"/>
      <c r="Q97" s="327"/>
      <c r="R97" s="329" t="s">
        <v>188</v>
      </c>
      <c r="S97" s="329"/>
      <c r="T97" s="329"/>
    </row>
    <row r="98" spans="4:20">
      <c r="D98" s="43"/>
      <c r="E98" s="13">
        <v>41214</v>
      </c>
      <c r="F98" s="330" t="s">
        <v>208</v>
      </c>
      <c r="G98" s="331"/>
      <c r="H98" s="331"/>
      <c r="I98" s="332"/>
      <c r="J98" s="330" t="s">
        <v>209</v>
      </c>
      <c r="K98" s="331"/>
      <c r="L98" s="331"/>
      <c r="M98" s="332"/>
      <c r="N98" s="330" t="s">
        <v>195</v>
      </c>
      <c r="O98" s="331"/>
      <c r="P98" s="331"/>
      <c r="Q98" s="332"/>
      <c r="R98" s="343" t="s">
        <v>188</v>
      </c>
      <c r="S98" s="344"/>
      <c r="T98" s="345"/>
    </row>
    <row r="99" spans="4:20">
      <c r="D99" s="43"/>
      <c r="E99" s="13">
        <v>41244</v>
      </c>
      <c r="F99" s="327" t="s">
        <v>142</v>
      </c>
      <c r="G99" s="327"/>
      <c r="H99" s="327"/>
      <c r="I99" s="327"/>
      <c r="J99" s="327"/>
      <c r="K99" s="327"/>
      <c r="L99" s="327"/>
      <c r="M99" s="327"/>
      <c r="N99" s="327"/>
      <c r="O99" s="327"/>
      <c r="P99" s="327"/>
      <c r="Q99" s="327"/>
      <c r="R99" s="329"/>
      <c r="S99" s="329"/>
      <c r="T99" s="329"/>
    </row>
    <row r="100" spans="4:20">
      <c r="E100" s="13">
        <v>41275</v>
      </c>
      <c r="F100" s="328" t="s">
        <v>226</v>
      </c>
      <c r="G100" s="328"/>
      <c r="H100" s="328"/>
      <c r="I100" s="328"/>
      <c r="J100" s="328" t="s">
        <v>195</v>
      </c>
      <c r="K100" s="328"/>
      <c r="L100" s="328"/>
      <c r="M100" s="328"/>
      <c r="N100" s="328" t="s">
        <v>195</v>
      </c>
      <c r="O100" s="328"/>
      <c r="P100" s="328"/>
      <c r="Q100" s="328"/>
      <c r="R100" s="329" t="s">
        <v>224</v>
      </c>
      <c r="S100" s="329"/>
      <c r="T100" s="329"/>
    </row>
    <row r="101" spans="4:20">
      <c r="E101" s="13">
        <v>41306</v>
      </c>
      <c r="F101" s="328" t="s">
        <v>222</v>
      </c>
      <c r="G101" s="328"/>
      <c r="H101" s="328"/>
      <c r="I101" s="328"/>
      <c r="J101" s="328" t="s">
        <v>195</v>
      </c>
      <c r="K101" s="328"/>
      <c r="L101" s="328"/>
      <c r="M101" s="328"/>
      <c r="N101" s="328" t="s">
        <v>225</v>
      </c>
      <c r="O101" s="328"/>
      <c r="P101" s="328"/>
      <c r="Q101" s="328"/>
      <c r="R101" s="329" t="s">
        <v>188</v>
      </c>
      <c r="S101" s="329"/>
      <c r="T101" s="329"/>
    </row>
    <row r="102" spans="4:20">
      <c r="E102" s="13">
        <v>41334</v>
      </c>
      <c r="F102" s="330" t="s">
        <v>231</v>
      </c>
      <c r="G102" s="331"/>
      <c r="H102" s="331"/>
      <c r="I102" s="332"/>
      <c r="J102" s="330" t="s">
        <v>195</v>
      </c>
      <c r="K102" s="331"/>
      <c r="L102" s="331"/>
      <c r="M102" s="332"/>
      <c r="N102" s="330" t="s">
        <v>195</v>
      </c>
      <c r="O102" s="331"/>
      <c r="P102" s="331"/>
      <c r="Q102" s="332"/>
      <c r="R102" s="343" t="s">
        <v>188</v>
      </c>
      <c r="S102" s="344"/>
      <c r="T102" s="345"/>
    </row>
    <row r="103" spans="4:20">
      <c r="E103" s="13">
        <v>41365</v>
      </c>
      <c r="F103" s="327" t="s">
        <v>195</v>
      </c>
      <c r="G103" s="327"/>
      <c r="H103" s="327"/>
      <c r="I103" s="327"/>
      <c r="J103" s="327" t="s">
        <v>195</v>
      </c>
      <c r="K103" s="327"/>
      <c r="L103" s="327"/>
      <c r="M103" s="327"/>
      <c r="N103" s="327" t="s">
        <v>195</v>
      </c>
      <c r="O103" s="327"/>
      <c r="P103" s="327"/>
      <c r="Q103" s="327"/>
      <c r="R103" s="329" t="s">
        <v>188</v>
      </c>
      <c r="S103" s="329"/>
      <c r="T103" s="329"/>
    </row>
    <row r="104" spans="4:20">
      <c r="E104" s="13">
        <v>41395</v>
      </c>
      <c r="F104" s="327" t="s">
        <v>195</v>
      </c>
      <c r="G104" s="327"/>
      <c r="H104" s="327"/>
      <c r="I104" s="327"/>
      <c r="J104" s="327" t="s">
        <v>195</v>
      </c>
      <c r="K104" s="327"/>
      <c r="L104" s="327"/>
      <c r="M104" s="327"/>
      <c r="N104" s="327" t="s">
        <v>195</v>
      </c>
      <c r="O104" s="327"/>
      <c r="P104" s="327"/>
      <c r="Q104" s="327"/>
      <c r="R104" s="329" t="s">
        <v>188</v>
      </c>
      <c r="S104" s="329"/>
      <c r="T104" s="329"/>
    </row>
    <row r="105" spans="4:20" ht="409.6">
      <c r="E105" s="13">
        <v>41426</v>
      </c>
      <c r="F105" s="304" t="s">
        <v>245</v>
      </c>
      <c r="G105" s="304"/>
      <c r="H105" s="304"/>
      <c r="I105" s="304"/>
      <c r="J105" s="304" t="s">
        <v>195</v>
      </c>
      <c r="K105" s="304"/>
      <c r="L105" s="304"/>
      <c r="M105" s="304"/>
      <c r="N105" s="304" t="s">
        <v>195</v>
      </c>
      <c r="O105" s="304"/>
      <c r="P105" s="304"/>
      <c r="Q105" s="304"/>
      <c r="R105" s="305" t="s">
        <v>246</v>
      </c>
      <c r="S105" s="305"/>
      <c r="T105" s="305"/>
    </row>
    <row r="106" spans="4:20" ht="166.5">
      <c r="E106" s="13">
        <v>41456</v>
      </c>
      <c r="F106" s="313" t="s">
        <v>250</v>
      </c>
      <c r="G106" s="313"/>
      <c r="H106" s="313"/>
      <c r="I106" s="313"/>
      <c r="J106" s="313" t="s">
        <v>195</v>
      </c>
      <c r="K106" s="313"/>
      <c r="L106" s="313"/>
      <c r="M106" s="313"/>
      <c r="N106" s="313" t="s">
        <v>251</v>
      </c>
      <c r="O106" s="313"/>
      <c r="P106" s="313"/>
      <c r="Q106" s="313"/>
      <c r="R106" s="320" t="s">
        <v>188</v>
      </c>
      <c r="S106" s="314"/>
      <c r="T106" s="314"/>
    </row>
    <row r="107" spans="4:20" ht="204.75">
      <c r="E107" s="13">
        <v>41487</v>
      </c>
      <c r="F107" s="319" t="s">
        <v>256</v>
      </c>
      <c r="G107" s="319"/>
      <c r="H107" s="319"/>
      <c r="I107" s="319"/>
      <c r="J107" s="319" t="s">
        <v>195</v>
      </c>
      <c r="K107" s="319"/>
      <c r="L107" s="319"/>
      <c r="M107" s="319"/>
      <c r="N107" s="319" t="s">
        <v>195</v>
      </c>
      <c r="O107" s="319"/>
      <c r="P107" s="319"/>
      <c r="Q107" s="319"/>
      <c r="R107" s="320" t="s">
        <v>257</v>
      </c>
      <c r="S107" s="320"/>
      <c r="T107" s="320"/>
    </row>
    <row r="108" spans="4:20" ht="166.5">
      <c r="E108" s="13">
        <v>41518</v>
      </c>
      <c r="F108" s="321" t="s">
        <v>260</v>
      </c>
      <c r="G108" s="321"/>
      <c r="H108" s="321"/>
      <c r="I108" s="321"/>
      <c r="J108" s="321" t="s">
        <v>195</v>
      </c>
      <c r="K108" s="321"/>
      <c r="L108" s="321"/>
      <c r="M108" s="321"/>
      <c r="N108" s="321" t="s">
        <v>261</v>
      </c>
      <c r="O108" s="321"/>
      <c r="P108" s="321"/>
      <c r="Q108" s="321"/>
      <c r="R108" s="322" t="s">
        <v>188</v>
      </c>
      <c r="S108" s="322"/>
      <c r="T108" s="322"/>
    </row>
    <row r="109" spans="4:20">
      <c r="E109" s="13">
        <v>41548</v>
      </c>
      <c r="F109" s="327" t="s">
        <v>265</v>
      </c>
      <c r="G109" s="327"/>
      <c r="H109" s="327"/>
      <c r="I109" s="327"/>
      <c r="J109" s="327" t="s">
        <v>195</v>
      </c>
      <c r="K109" s="327"/>
      <c r="L109" s="327"/>
      <c r="M109" s="327"/>
      <c r="N109" s="327" t="s">
        <v>195</v>
      </c>
      <c r="O109" s="327"/>
      <c r="P109" s="327"/>
      <c r="Q109" s="327"/>
      <c r="R109" s="328" t="s">
        <v>188</v>
      </c>
      <c r="S109" s="328"/>
      <c r="T109" s="328"/>
    </row>
    <row r="110" spans="4:20" ht="51.75">
      <c r="E110" s="13">
        <v>41579</v>
      </c>
      <c r="F110" s="323" t="s">
        <v>266</v>
      </c>
      <c r="G110" s="323"/>
      <c r="H110" s="323"/>
      <c r="I110" s="323"/>
      <c r="J110" s="323" t="s">
        <v>195</v>
      </c>
      <c r="K110" s="323"/>
      <c r="L110" s="323"/>
      <c r="M110" s="323"/>
      <c r="N110" s="323" t="s">
        <v>195</v>
      </c>
      <c r="O110" s="323"/>
      <c r="P110" s="323"/>
      <c r="Q110" s="323"/>
      <c r="R110" s="324" t="s">
        <v>188</v>
      </c>
      <c r="S110" s="324"/>
      <c r="T110" s="324"/>
    </row>
    <row r="111" spans="4:20">
      <c r="E111" s="13">
        <v>41609</v>
      </c>
      <c r="F111" s="335"/>
      <c r="G111" s="335"/>
      <c r="H111" s="335"/>
      <c r="I111" s="335"/>
      <c r="J111" s="335"/>
      <c r="K111" s="335"/>
      <c r="L111" s="335"/>
      <c r="M111" s="335"/>
      <c r="N111" s="335"/>
      <c r="O111" s="335"/>
      <c r="P111" s="335"/>
      <c r="Q111" s="335"/>
      <c r="R111" s="346"/>
      <c r="S111" s="346"/>
      <c r="T111" s="346"/>
    </row>
  </sheetData>
  <sheetProtection password="F219" sheet="1" objects="1" scenarios="1"/>
  <customSheetViews>
    <customSheetView guid="{00D23E42-543D-436C-AA84-0A62465319D8}" scale="70" topLeftCell="R1">
      <selection activeCell="AB32" sqref="AB32:AB39"/>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R1">
      <selection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pane xSplit="1" topLeftCell="Q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B1" activePane="topRight" state="frozen"/>
      <selection pane="topRight" activeCell="U108" sqref="U10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13">
      <pane xSplit="1" topLeftCell="N1" activePane="topRight" state="frozen"/>
      <selection pane="topRight" activeCell="Y38" sqref="Y38"/>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46">
      <pane xSplit="1" topLeftCell="U1" activePane="topRight" state="frozen"/>
      <selection pane="topRight" activeCell="X32" sqref="X32:X39"/>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22">
      <pane xSplit="1" topLeftCell="D1" activePane="topRight" state="frozen"/>
      <selection pane="topRight" activeCell="X32" sqref="F32: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4">
      <pane xSplit="1" topLeftCell="N1" activePane="topRight" state="frozen"/>
      <selection pane="topRight" activeCell="N7" sqref="N7"/>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71">
      <pane xSplit="1" topLeftCell="B1" activePane="topRight" state="frozen"/>
      <selection pane="topRight" activeCell="R105" sqref="R105:T105"/>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4">
      <pane xSplit="1" topLeftCell="N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4">
      <pane xSplit="1" topLeftCell="N1" activePane="topRight" state="frozen"/>
      <selection pane="topRight" activeCell="R102" sqref="F102:T102"/>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topLeftCell="A4">
      <pane xSplit="1" topLeftCell="N1" activePane="topRight" state="frozen"/>
      <selection pane="topRight" activeCell="R102" sqref="F102:T102"/>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topLeftCell="A4">
      <pane xSplit="1" topLeftCell="O1" activePane="topRight" state="frozen"/>
      <selection pane="topRight" activeCell="T75" sqref="T75"/>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
      <pane xSplit="1" topLeftCell="O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topLeftCell="A3">
      <pane xSplit="1" topLeftCell="O1" activePane="topRight" state="frozen"/>
      <selection pane="topRight" activeCell="S37" sqref="S37"/>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D1" activePane="topRight" state="frozen"/>
      <selection pane="topRight" activeCell="R88" sqref="F88:T110"/>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O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topLeftCell="A4">
      <pane xSplit="1" topLeftCell="N1" activePane="topRight" state="frozen"/>
      <selection pane="topRight" activeCell="R102" sqref="F102:T102"/>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19">
      <pane xSplit="1" topLeftCell="N1" activePane="topRight" state="frozen"/>
      <selection pane="topRight" activeCell="U48" sqref="U48"/>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pane xSplit="1" topLeftCell="N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P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7">
      <pane xSplit="1" topLeftCell="Q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pane xSplit="1" topLeftCell="Q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43">
      <selection activeCell="F110" sqref="F110:T110"/>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R1">
      <selection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topLeftCell="R1">
      <selection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R1">
      <selection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82">
    <mergeCell ref="F111:I111"/>
    <mergeCell ref="J111:M111"/>
    <mergeCell ref="N111:Q111"/>
    <mergeCell ref="R111:T111"/>
    <mergeCell ref="F109:I109"/>
    <mergeCell ref="J109:M109"/>
    <mergeCell ref="N109:Q109"/>
    <mergeCell ref="R109:T109"/>
    <mergeCell ref="F104:I104"/>
    <mergeCell ref="J104:M104"/>
    <mergeCell ref="N104:Q104"/>
    <mergeCell ref="R104:T104"/>
    <mergeCell ref="F100:I100"/>
    <mergeCell ref="J100:M100"/>
    <mergeCell ref="N100:Q100"/>
    <mergeCell ref="R100:T100"/>
    <mergeCell ref="F101:I101"/>
    <mergeCell ref="J101:M101"/>
    <mergeCell ref="N101:Q101"/>
    <mergeCell ref="R101:T101"/>
    <mergeCell ref="F102:I102"/>
    <mergeCell ref="J102:M102"/>
    <mergeCell ref="N102:Q102"/>
    <mergeCell ref="R102:T102"/>
    <mergeCell ref="F103:I103"/>
    <mergeCell ref="J103:M103"/>
    <mergeCell ref="N103:Q103"/>
    <mergeCell ref="R103:T103"/>
    <mergeCell ref="F96:I96"/>
    <mergeCell ref="J96:M96"/>
    <mergeCell ref="N96:Q96"/>
    <mergeCell ref="R96:T96"/>
    <mergeCell ref="F97:I97"/>
    <mergeCell ref="J97:M97"/>
    <mergeCell ref="N97:Q97"/>
    <mergeCell ref="R97:T97"/>
    <mergeCell ref="F98:I98"/>
    <mergeCell ref="J98:M98"/>
    <mergeCell ref="N98:Q98"/>
    <mergeCell ref="R98:T98"/>
    <mergeCell ref="F99:I99"/>
    <mergeCell ref="J99:M99"/>
    <mergeCell ref="N99:Q99"/>
    <mergeCell ref="R99:T99"/>
    <mergeCell ref="F92:I92"/>
    <mergeCell ref="J92:M92"/>
    <mergeCell ref="N92:Q92"/>
    <mergeCell ref="R92:T92"/>
    <mergeCell ref="F93:I93"/>
    <mergeCell ref="J93:M93"/>
    <mergeCell ref="N93:Q93"/>
    <mergeCell ref="R93:T93"/>
    <mergeCell ref="F94:I94"/>
    <mergeCell ref="J94:M94"/>
    <mergeCell ref="N94:Q94"/>
    <mergeCell ref="R94:T94"/>
    <mergeCell ref="F95:I95"/>
    <mergeCell ref="J95:M95"/>
    <mergeCell ref="N95:Q95"/>
    <mergeCell ref="R95:T95"/>
    <mergeCell ref="F91:I91"/>
    <mergeCell ref="J91:M91"/>
    <mergeCell ref="N91:Q91"/>
    <mergeCell ref="R91:T91"/>
    <mergeCell ref="R87:T87"/>
    <mergeCell ref="F90:I90"/>
    <mergeCell ref="J90:M90"/>
    <mergeCell ref="N90:Q90"/>
    <mergeCell ref="R90:T90"/>
    <mergeCell ref="F88:I88"/>
    <mergeCell ref="J88:M88"/>
    <mergeCell ref="N88:Q88"/>
    <mergeCell ref="R88:T88"/>
    <mergeCell ref="F89:I89"/>
    <mergeCell ref="J89:M89"/>
    <mergeCell ref="N89:Q89"/>
    <mergeCell ref="R89:T89"/>
    <mergeCell ref="D1:G1"/>
    <mergeCell ref="D85:H85"/>
    <mergeCell ref="F87:I87"/>
    <mergeCell ref="J87:M87"/>
    <mergeCell ref="N87:Q87"/>
  </mergeCells>
  <dataValidations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25.xml><?xml version="1.0" encoding="utf-8"?>
<worksheet xmlns="http://schemas.openxmlformats.org/spreadsheetml/2006/main" xmlns:r="http://schemas.openxmlformats.org/officeDocument/2006/relationships">
  <dimension ref="A1:AE111"/>
  <sheetViews>
    <sheetView zoomScale="70" zoomScaleNormal="70" workbookViewId="0">
      <pane xSplit="1" topLeftCell="B1" activePane="topRight" state="frozen"/>
      <selection activeCell="D27" sqref="D27"/>
      <selection pane="topRight" activeCell="AB32" sqref="AB32:AB39"/>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29" width="15.42578125" style="139" bestFit="1" customWidth="1"/>
    <col min="30" max="30" width="15.42578125" style="140" customWidth="1"/>
    <col min="31" max="31" width="6.42578125" style="139" customWidth="1"/>
    <col min="32" max="32" width="15.42578125" style="139" customWidth="1"/>
    <col min="33" max="16384" width="9.140625" style="139"/>
  </cols>
  <sheetData>
    <row r="1" spans="1:31">
      <c r="A1" s="136" t="s">
        <v>3</v>
      </c>
      <c r="B1" s="137" t="s">
        <v>117</v>
      </c>
      <c r="C1" s="138"/>
      <c r="D1" s="325" t="s">
        <v>23</v>
      </c>
      <c r="E1" s="325"/>
      <c r="F1" s="325"/>
    </row>
    <row r="2" spans="1:31">
      <c r="A2" s="136" t="s">
        <v>4</v>
      </c>
      <c r="B2" s="137" t="s">
        <v>121</v>
      </c>
      <c r="C2" s="138"/>
      <c r="E2" s="142"/>
      <c r="F2" s="143">
        <v>2012</v>
      </c>
      <c r="G2" s="143">
        <v>2013</v>
      </c>
      <c r="H2" s="143">
        <v>2014</v>
      </c>
      <c r="I2" s="143">
        <v>2015</v>
      </c>
    </row>
    <row r="3" spans="1:31">
      <c r="A3" s="136" t="s">
        <v>5</v>
      </c>
      <c r="B3" s="144" t="s">
        <v>98</v>
      </c>
      <c r="C3" s="145"/>
      <c r="E3" s="146" t="s">
        <v>181</v>
      </c>
      <c r="F3" s="147">
        <v>3325</v>
      </c>
      <c r="G3" s="242">
        <v>3325</v>
      </c>
      <c r="H3" s="242">
        <v>3325</v>
      </c>
      <c r="I3" s="242">
        <v>3325</v>
      </c>
    </row>
    <row r="4" spans="1:31">
      <c r="A4" s="136" t="s">
        <v>7</v>
      </c>
      <c r="B4" s="148">
        <v>41260</v>
      </c>
      <c r="C4" s="149"/>
      <c r="E4" s="146" t="s">
        <v>62</v>
      </c>
      <c r="F4" s="150">
        <v>3000000</v>
      </c>
      <c r="G4" s="150">
        <v>3000000</v>
      </c>
      <c r="H4" s="150">
        <v>3000000</v>
      </c>
      <c r="I4" s="150">
        <v>3000000</v>
      </c>
      <c r="J4" s="151"/>
      <c r="K4" s="151"/>
      <c r="L4" s="151"/>
      <c r="M4" s="151"/>
      <c r="N4" s="151"/>
      <c r="O4" s="151"/>
      <c r="P4" s="151"/>
      <c r="Q4" s="151"/>
      <c r="R4" s="151"/>
      <c r="S4" s="151"/>
      <c r="T4" s="151"/>
      <c r="U4" s="151"/>
      <c r="V4" s="151"/>
      <c r="W4" s="151"/>
      <c r="X4" s="151"/>
      <c r="Y4" s="151"/>
      <c r="Z4" s="151"/>
      <c r="AA4" s="151"/>
      <c r="AB4" s="151"/>
      <c r="AC4" s="151"/>
      <c r="AD4" s="263"/>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263"/>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263"/>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263"/>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382.47</v>
      </c>
      <c r="E11" s="175" t="s">
        <v>24</v>
      </c>
      <c r="F11" s="176">
        <v>0</v>
      </c>
      <c r="G11" s="176">
        <v>0</v>
      </c>
      <c r="H11" s="176">
        <v>0</v>
      </c>
      <c r="I11" s="176">
        <v>0</v>
      </c>
      <c r="J11" s="176">
        <v>189.27</v>
      </c>
      <c r="K11" s="176">
        <v>323.31600000000003</v>
      </c>
      <c r="L11" s="176">
        <v>0.41399999999998727</v>
      </c>
      <c r="M11" s="176">
        <v>21.825000000000045</v>
      </c>
      <c r="N11" s="176">
        <v>304.59690000000001</v>
      </c>
      <c r="O11" s="176">
        <v>173.98799999999994</v>
      </c>
      <c r="P11" s="176">
        <v>9.0629999999999882</v>
      </c>
      <c r="Q11" s="176">
        <v>349.40609999999992</v>
      </c>
      <c r="R11" s="235">
        <v>86.99</v>
      </c>
      <c r="S11" s="235">
        <v>198.97</v>
      </c>
      <c r="T11" s="235">
        <v>330.01</v>
      </c>
      <c r="U11" s="235">
        <v>8.35</v>
      </c>
      <c r="V11" s="235">
        <v>48.24</v>
      </c>
      <c r="W11" s="235">
        <v>57.74</v>
      </c>
      <c r="X11" s="235">
        <v>246.95</v>
      </c>
      <c r="Y11" s="235">
        <v>102.51</v>
      </c>
      <c r="Z11" s="235">
        <v>754.3</v>
      </c>
      <c r="AA11" s="235">
        <v>326.99</v>
      </c>
      <c r="AB11" s="235">
        <v>382.47</v>
      </c>
      <c r="AC11" s="235"/>
      <c r="AD11" s="177">
        <f>SUM(F11:AC11)</f>
        <v>3915.3989999999994</v>
      </c>
      <c r="AE11" s="141">
        <v>4</v>
      </c>
    </row>
    <row r="12" spans="1:31">
      <c r="A12" s="173" t="s">
        <v>97</v>
      </c>
      <c r="B12" s="178">
        <f>HLOOKUP($B$7,$F$8:$AC$75,AE12,FALSE)</f>
        <v>0</v>
      </c>
      <c r="E12" s="175" t="s">
        <v>24</v>
      </c>
      <c r="F12" s="179">
        <v>0</v>
      </c>
      <c r="G12" s="179">
        <v>0</v>
      </c>
      <c r="H12" s="179">
        <v>0</v>
      </c>
      <c r="I12" s="179">
        <v>0</v>
      </c>
      <c r="J12" s="179">
        <v>0</v>
      </c>
      <c r="K12" s="179">
        <v>0</v>
      </c>
      <c r="L12" s="179">
        <v>0</v>
      </c>
      <c r="M12" s="179">
        <v>0</v>
      </c>
      <c r="N12" s="179">
        <v>0</v>
      </c>
      <c r="O12" s="179">
        <v>0</v>
      </c>
      <c r="P12" s="179">
        <v>0</v>
      </c>
      <c r="Q12" s="179">
        <v>0</v>
      </c>
      <c r="R12" s="236"/>
      <c r="S12" s="236"/>
      <c r="T12" s="236"/>
      <c r="U12" s="236"/>
      <c r="V12" s="236"/>
      <c r="W12" s="236"/>
      <c r="X12" s="236"/>
      <c r="Y12" s="236"/>
      <c r="Z12" s="236"/>
      <c r="AA12" s="236"/>
      <c r="AB12" s="236"/>
      <c r="AC12" s="236"/>
      <c r="AD12" s="180">
        <f>SUM(F12:AC12)</f>
        <v>0</v>
      </c>
      <c r="AE12" s="141">
        <v>5</v>
      </c>
    </row>
    <row r="13" spans="1:31">
      <c r="A13" s="173" t="s">
        <v>21</v>
      </c>
      <c r="B13" s="174">
        <f>HLOOKUP($B$7,$F$8:$AC$75,AE13,FALSE)</f>
        <v>0</v>
      </c>
      <c r="E13" s="175" t="s">
        <v>24</v>
      </c>
      <c r="F13" s="176">
        <v>0</v>
      </c>
      <c r="G13" s="176">
        <v>0</v>
      </c>
      <c r="H13" s="176">
        <v>0</v>
      </c>
      <c r="I13" s="176">
        <v>0</v>
      </c>
      <c r="J13" s="176">
        <v>0</v>
      </c>
      <c r="K13" s="176">
        <v>0</v>
      </c>
      <c r="L13" s="176">
        <v>0</v>
      </c>
      <c r="M13" s="176">
        <v>0</v>
      </c>
      <c r="N13" s="176">
        <v>0</v>
      </c>
      <c r="O13" s="176">
        <v>0</v>
      </c>
      <c r="P13" s="176">
        <v>0</v>
      </c>
      <c r="Q13" s="176">
        <v>0</v>
      </c>
      <c r="R13" s="235"/>
      <c r="S13" s="235"/>
      <c r="T13" s="235"/>
      <c r="U13" s="235"/>
      <c r="V13" s="235"/>
      <c r="W13" s="235"/>
      <c r="X13" s="235"/>
      <c r="Y13" s="235"/>
      <c r="Z13" s="235"/>
      <c r="AA13" s="235"/>
      <c r="AB13" s="235"/>
      <c r="AC13" s="235"/>
      <c r="AD13" s="177">
        <f>SUM(F13:AC13)</f>
        <v>0</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3325</v>
      </c>
      <c r="E15" s="142"/>
      <c r="F15" s="177">
        <f>$F$3</f>
        <v>3325</v>
      </c>
      <c r="G15" s="177">
        <f>$F$3</f>
        <v>3325</v>
      </c>
      <c r="H15" s="177">
        <f t="shared" ref="H15:Q15" si="0">$F$3</f>
        <v>3325</v>
      </c>
      <c r="I15" s="177">
        <f t="shared" si="0"/>
        <v>3325</v>
      </c>
      <c r="J15" s="177">
        <f t="shared" si="0"/>
        <v>3325</v>
      </c>
      <c r="K15" s="177">
        <f t="shared" si="0"/>
        <v>3325</v>
      </c>
      <c r="L15" s="177">
        <f t="shared" si="0"/>
        <v>3325</v>
      </c>
      <c r="M15" s="177">
        <f t="shared" si="0"/>
        <v>3325</v>
      </c>
      <c r="N15" s="177">
        <f t="shared" si="0"/>
        <v>3325</v>
      </c>
      <c r="O15" s="177">
        <f t="shared" si="0"/>
        <v>3325</v>
      </c>
      <c r="P15" s="177">
        <f t="shared" si="0"/>
        <v>3325</v>
      </c>
      <c r="Q15" s="177">
        <f t="shared" si="0"/>
        <v>3325</v>
      </c>
      <c r="R15" s="177">
        <f>$G$3</f>
        <v>3325</v>
      </c>
      <c r="S15" s="177">
        <f t="shared" ref="S15:AC15" si="1">$G$3</f>
        <v>3325</v>
      </c>
      <c r="T15" s="177">
        <f t="shared" si="1"/>
        <v>3325</v>
      </c>
      <c r="U15" s="177">
        <f t="shared" si="1"/>
        <v>3325</v>
      </c>
      <c r="V15" s="177">
        <f t="shared" si="1"/>
        <v>3325</v>
      </c>
      <c r="W15" s="177">
        <f t="shared" si="1"/>
        <v>3325</v>
      </c>
      <c r="X15" s="177">
        <f t="shared" si="1"/>
        <v>3325</v>
      </c>
      <c r="Y15" s="177">
        <f t="shared" si="1"/>
        <v>3325</v>
      </c>
      <c r="Z15" s="177">
        <f t="shared" si="1"/>
        <v>3325</v>
      </c>
      <c r="AA15" s="177">
        <f t="shared" si="1"/>
        <v>3325</v>
      </c>
      <c r="AB15" s="177">
        <f t="shared" si="1"/>
        <v>3325</v>
      </c>
      <c r="AC15" s="177">
        <f t="shared" si="1"/>
        <v>3325</v>
      </c>
      <c r="AD15" s="172"/>
      <c r="AE15" s="141">
        <v>8</v>
      </c>
    </row>
    <row r="16" spans="1:31">
      <c r="A16" s="136" t="s">
        <v>77</v>
      </c>
      <c r="B16" s="181">
        <f>HLOOKUP($B$7,$F$8:$AC$75,AE16,FALSE)</f>
        <v>3047.9166666666665</v>
      </c>
      <c r="E16" s="142"/>
      <c r="F16" s="177">
        <f>F15*(F9/12)</f>
        <v>277.08333333333331</v>
      </c>
      <c r="G16" s="177">
        <f t="shared" ref="G16:Q16" si="2">G15*(G9/12)</f>
        <v>554.16666666666663</v>
      </c>
      <c r="H16" s="177">
        <f t="shared" si="2"/>
        <v>831.25</v>
      </c>
      <c r="I16" s="177">
        <f t="shared" si="2"/>
        <v>1108.3333333333333</v>
      </c>
      <c r="J16" s="177">
        <f t="shared" si="2"/>
        <v>1385.4166666666667</v>
      </c>
      <c r="K16" s="177">
        <f t="shared" si="2"/>
        <v>1662.5</v>
      </c>
      <c r="L16" s="177">
        <f t="shared" si="2"/>
        <v>1939.5833333333335</v>
      </c>
      <c r="M16" s="177">
        <f t="shared" si="2"/>
        <v>2216.6666666666665</v>
      </c>
      <c r="N16" s="177">
        <f t="shared" si="2"/>
        <v>2493.75</v>
      </c>
      <c r="O16" s="177">
        <f t="shared" si="2"/>
        <v>2770.8333333333335</v>
      </c>
      <c r="P16" s="177">
        <f t="shared" si="2"/>
        <v>3047.9166666666665</v>
      </c>
      <c r="Q16" s="177">
        <f t="shared" si="2"/>
        <v>3325</v>
      </c>
      <c r="R16" s="177">
        <f>R15*(R9/12)</f>
        <v>277.08333333333331</v>
      </c>
      <c r="S16" s="177">
        <f t="shared" ref="S16:AC16" si="3">S15*(S9/12)</f>
        <v>554.16666666666663</v>
      </c>
      <c r="T16" s="177">
        <f t="shared" si="3"/>
        <v>831.25</v>
      </c>
      <c r="U16" s="177">
        <f t="shared" si="3"/>
        <v>1108.3333333333333</v>
      </c>
      <c r="V16" s="177">
        <f t="shared" si="3"/>
        <v>1385.4166666666667</v>
      </c>
      <c r="W16" s="177">
        <f t="shared" si="3"/>
        <v>1662.5</v>
      </c>
      <c r="X16" s="177">
        <f t="shared" si="3"/>
        <v>1939.5833333333335</v>
      </c>
      <c r="Y16" s="177">
        <f t="shared" si="3"/>
        <v>2216.6666666666665</v>
      </c>
      <c r="Z16" s="177">
        <f t="shared" si="3"/>
        <v>2493.75</v>
      </c>
      <c r="AA16" s="177">
        <f t="shared" si="3"/>
        <v>2770.8333333333335</v>
      </c>
      <c r="AB16" s="177">
        <f t="shared" si="3"/>
        <v>3047.9166666666665</v>
      </c>
      <c r="AC16" s="177">
        <f t="shared" si="3"/>
        <v>3325</v>
      </c>
      <c r="AD16" s="172"/>
      <c r="AE16" s="141">
        <v>9</v>
      </c>
    </row>
    <row r="17" spans="1:31">
      <c r="A17" s="182" t="s">
        <v>70</v>
      </c>
      <c r="B17" s="174">
        <f>HLOOKUP($B$7,$F$8:$AC$75,AE17,FALSE)</f>
        <v>2543.5200000000004</v>
      </c>
      <c r="E17" s="142"/>
      <c r="F17" s="183">
        <f>F11</f>
        <v>0</v>
      </c>
      <c r="G17" s="183">
        <f>F17+G11</f>
        <v>0</v>
      </c>
      <c r="H17" s="183">
        <f t="shared" ref="H17:Q17" si="4">G17+H11</f>
        <v>0</v>
      </c>
      <c r="I17" s="183">
        <f t="shared" si="4"/>
        <v>0</v>
      </c>
      <c r="J17" s="183">
        <f t="shared" si="4"/>
        <v>189.27</v>
      </c>
      <c r="K17" s="183">
        <f t="shared" si="4"/>
        <v>512.58600000000001</v>
      </c>
      <c r="L17" s="183">
        <f t="shared" si="4"/>
        <v>513</v>
      </c>
      <c r="M17" s="183">
        <f t="shared" si="4"/>
        <v>534.82500000000005</v>
      </c>
      <c r="N17" s="183">
        <f t="shared" si="4"/>
        <v>839.42190000000005</v>
      </c>
      <c r="O17" s="183">
        <f t="shared" si="4"/>
        <v>1013.4099</v>
      </c>
      <c r="P17" s="183">
        <f t="shared" si="4"/>
        <v>1022.4729</v>
      </c>
      <c r="Q17" s="183">
        <f t="shared" si="4"/>
        <v>1371.8789999999999</v>
      </c>
      <c r="R17" s="183">
        <f>R11</f>
        <v>86.99</v>
      </c>
      <c r="S17" s="183">
        <f t="shared" ref="S17" si="5">R17+S11</f>
        <v>285.95999999999998</v>
      </c>
      <c r="T17" s="183">
        <f>S17+T11</f>
        <v>615.97</v>
      </c>
      <c r="U17" s="183">
        <f t="shared" ref="U17:AC17" si="6">T17+U11</f>
        <v>624.32000000000005</v>
      </c>
      <c r="V17" s="183">
        <f t="shared" si="6"/>
        <v>672.56000000000006</v>
      </c>
      <c r="W17" s="183">
        <f t="shared" si="6"/>
        <v>730.30000000000007</v>
      </c>
      <c r="X17" s="183">
        <f t="shared" si="6"/>
        <v>977.25</v>
      </c>
      <c r="Y17" s="183">
        <f t="shared" si="6"/>
        <v>1079.76</v>
      </c>
      <c r="Z17" s="183">
        <f t="shared" si="6"/>
        <v>1834.06</v>
      </c>
      <c r="AA17" s="183">
        <f t="shared" si="6"/>
        <v>2161.0500000000002</v>
      </c>
      <c r="AB17" s="183">
        <f t="shared" si="6"/>
        <v>2543.5200000000004</v>
      </c>
      <c r="AC17" s="183">
        <f t="shared" si="6"/>
        <v>2543.5200000000004</v>
      </c>
      <c r="AD17" s="184"/>
      <c r="AE17" s="141">
        <v>10</v>
      </c>
    </row>
    <row r="18" spans="1:31">
      <c r="A18" s="182" t="s">
        <v>12</v>
      </c>
      <c r="B18" s="174">
        <f>HLOOKUP($B$7,$F$8:$AC$75,AE18,FALSE)</f>
        <v>11012.83</v>
      </c>
      <c r="E18" s="175" t="s">
        <v>111</v>
      </c>
      <c r="F18" s="176">
        <v>688.27499999999998</v>
      </c>
      <c r="G18" s="176">
        <v>0</v>
      </c>
      <c r="H18" s="176">
        <v>0</v>
      </c>
      <c r="I18" s="176">
        <v>0</v>
      </c>
      <c r="J18" s="176">
        <v>345.24</v>
      </c>
      <c r="K18" s="176">
        <v>1018.602</v>
      </c>
      <c r="L18" s="176">
        <v>1490.4</v>
      </c>
      <c r="M18" s="176">
        <v>1495.3320000000001</v>
      </c>
      <c r="N18" s="176">
        <v>1466.4006000000002</v>
      </c>
      <c r="O18" s="176">
        <v>1606.6476</v>
      </c>
      <c r="P18" s="176">
        <v>2806.2665999999999</v>
      </c>
      <c r="Q18" s="176">
        <v>2446.6860000000001</v>
      </c>
      <c r="R18" s="235">
        <v>2377.7600000000002</v>
      </c>
      <c r="S18" s="235">
        <v>2179.5700000000002</v>
      </c>
      <c r="T18" s="235">
        <v>2055.38</v>
      </c>
      <c r="U18" s="235">
        <v>5137.2</v>
      </c>
      <c r="V18" s="235">
        <v>6342.75</v>
      </c>
      <c r="W18" s="235">
        <v>7069.85</v>
      </c>
      <c r="X18" s="235">
        <v>8626.4699999999993</v>
      </c>
      <c r="Y18" s="235">
        <v>9676.1200000000008</v>
      </c>
      <c r="Z18" s="235">
        <v>8893.2099999999991</v>
      </c>
      <c r="AA18" s="235">
        <v>10472.57</v>
      </c>
      <c r="AB18" s="235">
        <v>11012.83</v>
      </c>
      <c r="AC18" s="235"/>
      <c r="AD18" s="184"/>
      <c r="AE18" s="141">
        <v>11</v>
      </c>
    </row>
    <row r="19" spans="1:31">
      <c r="A19" s="185" t="s">
        <v>39</v>
      </c>
      <c r="B19" s="186">
        <f>HLOOKUP($B$7,$F$8:$AC$75,AE19,FALSE)</f>
        <v>13556.35</v>
      </c>
      <c r="C19" s="187"/>
      <c r="D19" s="187"/>
      <c r="E19" s="187"/>
      <c r="F19" s="188">
        <f>F17+F18</f>
        <v>688.27499999999998</v>
      </c>
      <c r="G19" s="188">
        <f t="shared" ref="G19:Q19" si="7">G17+G18</f>
        <v>0</v>
      </c>
      <c r="H19" s="188">
        <f t="shared" si="7"/>
        <v>0</v>
      </c>
      <c r="I19" s="188">
        <f t="shared" si="7"/>
        <v>0</v>
      </c>
      <c r="J19" s="188">
        <f t="shared" si="7"/>
        <v>534.51</v>
      </c>
      <c r="K19" s="188">
        <f t="shared" si="7"/>
        <v>1531.1880000000001</v>
      </c>
      <c r="L19" s="188">
        <f t="shared" si="7"/>
        <v>2003.4</v>
      </c>
      <c r="M19" s="188">
        <f t="shared" si="7"/>
        <v>2030.1570000000002</v>
      </c>
      <c r="N19" s="188">
        <f t="shared" si="7"/>
        <v>2305.8225000000002</v>
      </c>
      <c r="O19" s="188">
        <f t="shared" si="7"/>
        <v>2620.0574999999999</v>
      </c>
      <c r="P19" s="188">
        <f t="shared" si="7"/>
        <v>3828.7394999999997</v>
      </c>
      <c r="Q19" s="188">
        <f t="shared" si="7"/>
        <v>3818.5650000000001</v>
      </c>
      <c r="R19" s="188">
        <f>R17+R18</f>
        <v>2464.75</v>
      </c>
      <c r="S19" s="188">
        <f t="shared" ref="S19:AC19" si="8">S17+S18</f>
        <v>2465.5300000000002</v>
      </c>
      <c r="T19" s="188">
        <f t="shared" si="8"/>
        <v>2671.3500000000004</v>
      </c>
      <c r="U19" s="188">
        <f t="shared" si="8"/>
        <v>5761.5199999999995</v>
      </c>
      <c r="V19" s="188">
        <f t="shared" si="8"/>
        <v>7015.31</v>
      </c>
      <c r="W19" s="188">
        <f t="shared" si="8"/>
        <v>7800.1500000000005</v>
      </c>
      <c r="X19" s="188">
        <f t="shared" si="8"/>
        <v>9603.7199999999993</v>
      </c>
      <c r="Y19" s="188">
        <f t="shared" si="8"/>
        <v>10755.880000000001</v>
      </c>
      <c r="Z19" s="188">
        <f t="shared" si="8"/>
        <v>10727.269999999999</v>
      </c>
      <c r="AA19" s="188">
        <f t="shared" si="8"/>
        <v>12633.619999999999</v>
      </c>
      <c r="AB19" s="188">
        <f t="shared" si="8"/>
        <v>13556.35</v>
      </c>
      <c r="AC19" s="188">
        <f t="shared" si="8"/>
        <v>2543.5200000000004</v>
      </c>
      <c r="AD19" s="172"/>
      <c r="AE19" s="141">
        <v>12</v>
      </c>
    </row>
    <row r="20" spans="1:31">
      <c r="A20" s="182" t="s">
        <v>106</v>
      </c>
      <c r="B20" s="189">
        <f>IFERROR(HLOOKUP($B$7,$F$8:$AC$75,AE20,FALSE),"-  ")</f>
        <v>0.76496842105263174</v>
      </c>
      <c r="F20" s="189">
        <f>IFERROR(F17/F15,"-  ")</f>
        <v>0</v>
      </c>
      <c r="G20" s="189">
        <f t="shared" ref="G20:Q20" si="9">IFERROR(G17/G15,"-  ")</f>
        <v>0</v>
      </c>
      <c r="H20" s="189">
        <f t="shared" si="9"/>
        <v>0</v>
      </c>
      <c r="I20" s="189">
        <f t="shared" si="9"/>
        <v>0</v>
      </c>
      <c r="J20" s="189">
        <f t="shared" si="9"/>
        <v>5.6923308270676695E-2</v>
      </c>
      <c r="K20" s="189">
        <f t="shared" si="9"/>
        <v>0.15416120300751879</v>
      </c>
      <c r="L20" s="189">
        <f t="shared" si="9"/>
        <v>0.15428571428571428</v>
      </c>
      <c r="M20" s="189">
        <f t="shared" si="9"/>
        <v>0.16084962406015038</v>
      </c>
      <c r="N20" s="189">
        <f t="shared" si="9"/>
        <v>0.25245771428571429</v>
      </c>
      <c r="O20" s="189">
        <f t="shared" si="9"/>
        <v>0.30478493233082704</v>
      </c>
      <c r="P20" s="189">
        <f t="shared" si="9"/>
        <v>0.30751064661654137</v>
      </c>
      <c r="Q20" s="189">
        <f t="shared" si="9"/>
        <v>0.41259518796992478</v>
      </c>
      <c r="R20" s="189">
        <f>IFERROR(R17/R15,"-  ")</f>
        <v>2.6162406015037592E-2</v>
      </c>
      <c r="S20" s="189">
        <f t="shared" ref="S20:AC20" si="10">IFERROR(S17/S15,"-  ")</f>
        <v>8.6003007518796984E-2</v>
      </c>
      <c r="T20" s="189">
        <f t="shared" si="10"/>
        <v>0.18525413533834587</v>
      </c>
      <c r="U20" s="189">
        <f t="shared" si="10"/>
        <v>0.18776541353383461</v>
      </c>
      <c r="V20" s="189">
        <f t="shared" si="10"/>
        <v>0.20227368421052633</v>
      </c>
      <c r="W20" s="189">
        <f t="shared" si="10"/>
        <v>0.21963909774436091</v>
      </c>
      <c r="X20" s="189">
        <f t="shared" si="10"/>
        <v>0.29390977443609023</v>
      </c>
      <c r="Y20" s="189">
        <f t="shared" si="10"/>
        <v>0.32473984962406016</v>
      </c>
      <c r="Z20" s="189">
        <f t="shared" si="10"/>
        <v>0.55159699248120297</v>
      </c>
      <c r="AA20" s="189">
        <f t="shared" si="10"/>
        <v>0.64993984962406015</v>
      </c>
      <c r="AB20" s="189">
        <f t="shared" si="10"/>
        <v>0.76496842105263174</v>
      </c>
      <c r="AC20" s="189">
        <f t="shared" si="10"/>
        <v>0.76496842105263174</v>
      </c>
      <c r="AD20" s="190"/>
      <c r="AE20" s="141">
        <v>13</v>
      </c>
    </row>
    <row r="21" spans="1:31">
      <c r="A21" s="182" t="s">
        <v>107</v>
      </c>
      <c r="B21" s="189">
        <f>IFERROR(HLOOKUP($B$7,$F$8:$AC$75,AE21,FALSE),"-  ")</f>
        <v>4.077097744360902</v>
      </c>
      <c r="F21" s="189">
        <f>IFERROR(F19/F15,"-  ")</f>
        <v>0.20699999999999999</v>
      </c>
      <c r="G21" s="189">
        <f t="shared" ref="G21:Q21" si="11">IFERROR(G19/G15,"-  ")</f>
        <v>0</v>
      </c>
      <c r="H21" s="189">
        <f t="shared" si="11"/>
        <v>0</v>
      </c>
      <c r="I21" s="189">
        <f t="shared" si="11"/>
        <v>0</v>
      </c>
      <c r="J21" s="189">
        <f t="shared" si="11"/>
        <v>0.16075488721804512</v>
      </c>
      <c r="K21" s="189">
        <f t="shared" si="11"/>
        <v>0.46050766917293234</v>
      </c>
      <c r="L21" s="189">
        <f t="shared" si="11"/>
        <v>0.60252631578947369</v>
      </c>
      <c r="M21" s="189">
        <f t="shared" si="11"/>
        <v>0.61057353383458646</v>
      </c>
      <c r="N21" s="189">
        <f t="shared" si="11"/>
        <v>0.69348045112781964</v>
      </c>
      <c r="O21" s="189">
        <f t="shared" si="11"/>
        <v>0.78798721804511274</v>
      </c>
      <c r="P21" s="189">
        <f t="shared" si="11"/>
        <v>1.1515006015037592</v>
      </c>
      <c r="Q21" s="189">
        <f t="shared" si="11"/>
        <v>1.1484406015037594</v>
      </c>
      <c r="R21" s="189">
        <f>IFERROR(R19/R15,"-  ")</f>
        <v>0.74127819548872176</v>
      </c>
      <c r="S21" s="189">
        <f t="shared" ref="S21:AC21" si="12">IFERROR(S19/S15,"-  ")</f>
        <v>0.74151278195488723</v>
      </c>
      <c r="T21" s="189">
        <f t="shared" si="12"/>
        <v>0.80341353383458658</v>
      </c>
      <c r="U21" s="189">
        <f t="shared" si="12"/>
        <v>1.7327879699248119</v>
      </c>
      <c r="V21" s="189">
        <f t="shared" si="12"/>
        <v>2.1098676691729326</v>
      </c>
      <c r="W21" s="189">
        <f t="shared" si="12"/>
        <v>2.3459097744360906</v>
      </c>
      <c r="X21" s="189">
        <f t="shared" si="12"/>
        <v>2.8883368421052631</v>
      </c>
      <c r="Y21" s="189">
        <f t="shared" si="12"/>
        <v>3.2348511278195491</v>
      </c>
      <c r="Z21" s="189">
        <f t="shared" si="12"/>
        <v>3.2262466165413528</v>
      </c>
      <c r="AA21" s="189">
        <f t="shared" si="12"/>
        <v>3.7995849624060147</v>
      </c>
      <c r="AB21" s="189">
        <f t="shared" si="12"/>
        <v>4.077097744360902</v>
      </c>
      <c r="AC21" s="189">
        <f t="shared" si="12"/>
        <v>0.76496842105263174</v>
      </c>
      <c r="AD21" s="190"/>
      <c r="AE21" s="141">
        <v>14</v>
      </c>
    </row>
    <row r="22" spans="1:31">
      <c r="A22" s="182" t="s">
        <v>108</v>
      </c>
      <c r="B22" s="189">
        <f>IFERROR(HLOOKUP($B$7,$F$8:$AC$75,AE22,FALSE),"-  ")</f>
        <v>0.8345110047846892</v>
      </c>
      <c r="F22" s="189">
        <f>IFERROR(F17/F16,"-  ")</f>
        <v>0</v>
      </c>
      <c r="G22" s="189">
        <f t="shared" ref="G22:Q22" si="13">IFERROR(G17/G16,"-  ")</f>
        <v>0</v>
      </c>
      <c r="H22" s="189">
        <f t="shared" si="13"/>
        <v>0</v>
      </c>
      <c r="I22" s="189">
        <f t="shared" si="13"/>
        <v>0</v>
      </c>
      <c r="J22" s="189">
        <f t="shared" si="13"/>
        <v>0.13661593984962406</v>
      </c>
      <c r="K22" s="189">
        <f t="shared" si="13"/>
        <v>0.30832240601503758</v>
      </c>
      <c r="L22" s="189">
        <f t="shared" si="13"/>
        <v>0.2644897959183673</v>
      </c>
      <c r="M22" s="189">
        <f t="shared" si="13"/>
        <v>0.24127443609022561</v>
      </c>
      <c r="N22" s="189">
        <f t="shared" si="13"/>
        <v>0.33661028571428575</v>
      </c>
      <c r="O22" s="189">
        <f t="shared" si="13"/>
        <v>0.36574191879699247</v>
      </c>
      <c r="P22" s="189">
        <f t="shared" si="13"/>
        <v>0.33546615994531787</v>
      </c>
      <c r="Q22" s="189">
        <f t="shared" si="13"/>
        <v>0.41259518796992478</v>
      </c>
      <c r="R22" s="189">
        <f>IFERROR(R17/R16,"-  ")</f>
        <v>0.31394887218045114</v>
      </c>
      <c r="S22" s="189">
        <f t="shared" ref="S22:AC22" si="14">IFERROR(S17/S16,"-  ")</f>
        <v>0.51601804511278193</v>
      </c>
      <c r="T22" s="189">
        <f t="shared" si="14"/>
        <v>0.74101654135338346</v>
      </c>
      <c r="U22" s="189">
        <f t="shared" si="14"/>
        <v>0.56329624060150385</v>
      </c>
      <c r="V22" s="189">
        <f t="shared" si="14"/>
        <v>0.48545684210526319</v>
      </c>
      <c r="W22" s="189">
        <f t="shared" si="14"/>
        <v>0.43927819548872182</v>
      </c>
      <c r="X22" s="189">
        <f t="shared" si="14"/>
        <v>0.50384532760472611</v>
      </c>
      <c r="Y22" s="189">
        <f t="shared" si="14"/>
        <v>0.48710977443609027</v>
      </c>
      <c r="Z22" s="189">
        <f t="shared" si="14"/>
        <v>0.73546265664160404</v>
      </c>
      <c r="AA22" s="189">
        <f t="shared" si="14"/>
        <v>0.77992781954887225</v>
      </c>
      <c r="AB22" s="189">
        <f t="shared" si="14"/>
        <v>0.8345110047846892</v>
      </c>
      <c r="AC22" s="189">
        <f t="shared" si="14"/>
        <v>0.76496842105263174</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0</v>
      </c>
      <c r="E24" s="193"/>
      <c r="F24" s="178">
        <f>F12</f>
        <v>0</v>
      </c>
      <c r="G24" s="178">
        <f t="shared" ref="G24:Q24" si="15">F24+G12</f>
        <v>0</v>
      </c>
      <c r="H24" s="178">
        <f t="shared" si="15"/>
        <v>0</v>
      </c>
      <c r="I24" s="178">
        <f t="shared" si="15"/>
        <v>0</v>
      </c>
      <c r="J24" s="178">
        <f t="shared" si="15"/>
        <v>0</v>
      </c>
      <c r="K24" s="178">
        <f t="shared" si="15"/>
        <v>0</v>
      </c>
      <c r="L24" s="178">
        <f t="shared" si="15"/>
        <v>0</v>
      </c>
      <c r="M24" s="178">
        <f t="shared" si="15"/>
        <v>0</v>
      </c>
      <c r="N24" s="178">
        <f t="shared" si="15"/>
        <v>0</v>
      </c>
      <c r="O24" s="178">
        <f t="shared" si="15"/>
        <v>0</v>
      </c>
      <c r="P24" s="178">
        <f t="shared" si="15"/>
        <v>0</v>
      </c>
      <c r="Q24" s="178">
        <f t="shared" si="15"/>
        <v>0</v>
      </c>
      <c r="R24" s="178">
        <f>R12</f>
        <v>0</v>
      </c>
      <c r="S24" s="178">
        <f t="shared" ref="S24:AC24" si="16">R24+S12</f>
        <v>0</v>
      </c>
      <c r="T24" s="178">
        <f t="shared" si="16"/>
        <v>0</v>
      </c>
      <c r="U24" s="178">
        <f t="shared" si="16"/>
        <v>0</v>
      </c>
      <c r="V24" s="178">
        <f t="shared" si="16"/>
        <v>0</v>
      </c>
      <c r="W24" s="178">
        <f t="shared" si="16"/>
        <v>0</v>
      </c>
      <c r="X24" s="178">
        <f t="shared" si="16"/>
        <v>0</v>
      </c>
      <c r="Y24" s="178">
        <f t="shared" si="16"/>
        <v>0</v>
      </c>
      <c r="Z24" s="178">
        <f t="shared" si="16"/>
        <v>0</v>
      </c>
      <c r="AA24" s="178">
        <f t="shared" si="16"/>
        <v>0</v>
      </c>
      <c r="AB24" s="178">
        <f t="shared" si="16"/>
        <v>0</v>
      </c>
      <c r="AC24" s="178">
        <f t="shared" si="16"/>
        <v>0</v>
      </c>
      <c r="AD24" s="172"/>
      <c r="AE24" s="141">
        <v>17</v>
      </c>
    </row>
    <row r="25" spans="1:31">
      <c r="A25" s="182" t="s">
        <v>13</v>
      </c>
      <c r="B25" s="178">
        <f>HLOOKUP($B$7,$F$8:$AC$75,AE25,FALSE)</f>
        <v>0</v>
      </c>
      <c r="E25" s="175" t="s">
        <v>111</v>
      </c>
      <c r="F25" s="179">
        <v>0</v>
      </c>
      <c r="G25" s="179">
        <v>0</v>
      </c>
      <c r="H25" s="179">
        <v>0</v>
      </c>
      <c r="I25" s="179">
        <v>0</v>
      </c>
      <c r="J25" s="179">
        <v>0</v>
      </c>
      <c r="K25" s="179">
        <v>0</v>
      </c>
      <c r="L25" s="179">
        <v>0</v>
      </c>
      <c r="M25" s="179">
        <v>0</v>
      </c>
      <c r="N25" s="179">
        <v>0</v>
      </c>
      <c r="O25" s="179">
        <v>0</v>
      </c>
      <c r="P25" s="179">
        <v>0</v>
      </c>
      <c r="Q25" s="179">
        <v>0</v>
      </c>
      <c r="R25" s="236"/>
      <c r="S25" s="236"/>
      <c r="T25" s="236"/>
      <c r="U25" s="236"/>
      <c r="V25" s="236"/>
      <c r="W25" s="236"/>
      <c r="X25" s="236"/>
      <c r="Y25" s="236"/>
      <c r="Z25" s="236"/>
      <c r="AA25" s="236"/>
      <c r="AB25" s="236"/>
      <c r="AC25" s="236"/>
      <c r="AD25" s="172"/>
      <c r="AE25" s="141">
        <v>18</v>
      </c>
    </row>
    <row r="26" spans="1:31">
      <c r="A26" s="194" t="s">
        <v>22</v>
      </c>
      <c r="B26" s="195">
        <f>HLOOKUP($B$7,$F$8:$AC$75,AE26,FALSE)</f>
        <v>0</v>
      </c>
      <c r="C26" s="187"/>
      <c r="D26" s="187"/>
      <c r="E26" s="196"/>
      <c r="F26" s="195">
        <f>F24+F25</f>
        <v>0</v>
      </c>
      <c r="G26" s="195">
        <f>G24+G25</f>
        <v>0</v>
      </c>
      <c r="H26" s="195">
        <f t="shared" ref="H26:Q26" si="17">H24+H25</f>
        <v>0</v>
      </c>
      <c r="I26" s="195">
        <f>I24+I25</f>
        <v>0</v>
      </c>
      <c r="J26" s="195">
        <f t="shared" si="17"/>
        <v>0</v>
      </c>
      <c r="K26" s="195">
        <f t="shared" si="17"/>
        <v>0</v>
      </c>
      <c r="L26" s="195">
        <f t="shared" si="17"/>
        <v>0</v>
      </c>
      <c r="M26" s="195">
        <f t="shared" si="17"/>
        <v>0</v>
      </c>
      <c r="N26" s="195">
        <f t="shared" si="17"/>
        <v>0</v>
      </c>
      <c r="O26" s="195">
        <f t="shared" si="17"/>
        <v>0</v>
      </c>
      <c r="P26" s="195">
        <f t="shared" si="17"/>
        <v>0</v>
      </c>
      <c r="Q26" s="195">
        <f t="shared" si="17"/>
        <v>0</v>
      </c>
      <c r="R26" s="195">
        <f>R24+R25</f>
        <v>0</v>
      </c>
      <c r="S26" s="195">
        <f>S24+S25</f>
        <v>0</v>
      </c>
      <c r="T26" s="195">
        <f t="shared" ref="T26" si="18">T24+T25</f>
        <v>0</v>
      </c>
      <c r="U26" s="195">
        <f>U24+U25</f>
        <v>0</v>
      </c>
      <c r="V26" s="195">
        <f t="shared" ref="V26:AC26" si="19">V24+V25</f>
        <v>0</v>
      </c>
      <c r="W26" s="195">
        <f t="shared" si="19"/>
        <v>0</v>
      </c>
      <c r="X26" s="195">
        <f t="shared" si="19"/>
        <v>0</v>
      </c>
      <c r="Y26" s="195">
        <f t="shared" si="19"/>
        <v>0</v>
      </c>
      <c r="Z26" s="195">
        <f t="shared" si="19"/>
        <v>0</v>
      </c>
      <c r="AA26" s="195">
        <f t="shared" si="19"/>
        <v>0</v>
      </c>
      <c r="AB26" s="195">
        <f t="shared" si="19"/>
        <v>0</v>
      </c>
      <c r="AC26" s="195">
        <f t="shared" si="19"/>
        <v>0</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0</v>
      </c>
      <c r="F28" s="197">
        <f>F13</f>
        <v>0</v>
      </c>
      <c r="G28" s="197">
        <f t="shared" ref="G28:Q28" si="20">F28+G13</f>
        <v>0</v>
      </c>
      <c r="H28" s="197">
        <f t="shared" si="20"/>
        <v>0</v>
      </c>
      <c r="I28" s="197">
        <f t="shared" si="20"/>
        <v>0</v>
      </c>
      <c r="J28" s="197">
        <f t="shared" si="20"/>
        <v>0</v>
      </c>
      <c r="K28" s="197">
        <f t="shared" si="20"/>
        <v>0</v>
      </c>
      <c r="L28" s="197">
        <f t="shared" si="20"/>
        <v>0</v>
      </c>
      <c r="M28" s="197">
        <f t="shared" si="20"/>
        <v>0</v>
      </c>
      <c r="N28" s="197">
        <f t="shared" si="20"/>
        <v>0</v>
      </c>
      <c r="O28" s="197">
        <f t="shared" si="20"/>
        <v>0</v>
      </c>
      <c r="P28" s="197">
        <f t="shared" si="20"/>
        <v>0</v>
      </c>
      <c r="Q28" s="197">
        <f t="shared" si="20"/>
        <v>0</v>
      </c>
      <c r="R28" s="197">
        <f>R13</f>
        <v>0</v>
      </c>
      <c r="S28" s="197">
        <f t="shared" ref="S28:AC28" si="21">R28+S13</f>
        <v>0</v>
      </c>
      <c r="T28" s="197">
        <f t="shared" si="21"/>
        <v>0</v>
      </c>
      <c r="U28" s="197">
        <f t="shared" si="21"/>
        <v>0</v>
      </c>
      <c r="V28" s="197">
        <f t="shared" si="21"/>
        <v>0</v>
      </c>
      <c r="W28" s="197">
        <f t="shared" si="21"/>
        <v>0</v>
      </c>
      <c r="X28" s="197">
        <f t="shared" si="21"/>
        <v>0</v>
      </c>
      <c r="Y28" s="197">
        <f t="shared" si="21"/>
        <v>0</v>
      </c>
      <c r="Z28" s="197">
        <f t="shared" si="21"/>
        <v>0</v>
      </c>
      <c r="AA28" s="197">
        <f t="shared" si="21"/>
        <v>0</v>
      </c>
      <c r="AB28" s="197">
        <f t="shared" si="21"/>
        <v>0</v>
      </c>
      <c r="AC28" s="197">
        <f t="shared" si="21"/>
        <v>0</v>
      </c>
      <c r="AD28" s="166"/>
      <c r="AE28" s="141">
        <v>21</v>
      </c>
    </row>
    <row r="29" spans="1:31">
      <c r="A29" s="182" t="s">
        <v>9</v>
      </c>
      <c r="B29" s="174">
        <f>HLOOKUP($B$7,$F$8:$AC$75,AE29,FALSE)</f>
        <v>0</v>
      </c>
      <c r="E29" s="175" t="s">
        <v>111</v>
      </c>
      <c r="F29" s="176">
        <v>0</v>
      </c>
      <c r="G29" s="176">
        <v>0</v>
      </c>
      <c r="H29" s="176">
        <v>0</v>
      </c>
      <c r="I29" s="176">
        <v>0</v>
      </c>
      <c r="J29" s="176">
        <v>0</v>
      </c>
      <c r="K29" s="176">
        <v>0</v>
      </c>
      <c r="L29" s="176">
        <v>0</v>
      </c>
      <c r="M29" s="176">
        <v>0</v>
      </c>
      <c r="N29" s="176">
        <v>0</v>
      </c>
      <c r="O29" s="176">
        <v>0</v>
      </c>
      <c r="P29" s="176">
        <v>0</v>
      </c>
      <c r="Q29" s="176">
        <v>0</v>
      </c>
      <c r="R29" s="235"/>
      <c r="S29" s="235"/>
      <c r="T29" s="235"/>
      <c r="U29" s="235"/>
      <c r="V29" s="235"/>
      <c r="W29" s="235"/>
      <c r="X29" s="235"/>
      <c r="Y29" s="235"/>
      <c r="Z29" s="235"/>
      <c r="AA29" s="235"/>
      <c r="AB29" s="235"/>
      <c r="AC29" s="235"/>
      <c r="AD29" s="166"/>
      <c r="AE29" s="141">
        <v>22</v>
      </c>
    </row>
    <row r="30" spans="1:31">
      <c r="A30" s="194" t="s">
        <v>38</v>
      </c>
      <c r="B30" s="186">
        <f>HLOOKUP($B$7,$F$8:$AC$75,AE30,FALSE)</f>
        <v>0</v>
      </c>
      <c r="C30" s="187"/>
      <c r="D30" s="187"/>
      <c r="E30" s="187"/>
      <c r="F30" s="198">
        <f>F28+F29</f>
        <v>0</v>
      </c>
      <c r="G30" s="198">
        <f t="shared" ref="G30:P30" si="22">G28+G29</f>
        <v>0</v>
      </c>
      <c r="H30" s="198">
        <f t="shared" si="22"/>
        <v>0</v>
      </c>
      <c r="I30" s="198">
        <f t="shared" si="22"/>
        <v>0</v>
      </c>
      <c r="J30" s="198">
        <f t="shared" si="22"/>
        <v>0</v>
      </c>
      <c r="K30" s="198">
        <f t="shared" si="22"/>
        <v>0</v>
      </c>
      <c r="L30" s="198">
        <f t="shared" si="22"/>
        <v>0</v>
      </c>
      <c r="M30" s="198">
        <f t="shared" si="22"/>
        <v>0</v>
      </c>
      <c r="N30" s="198">
        <f t="shared" si="22"/>
        <v>0</v>
      </c>
      <c r="O30" s="198">
        <f t="shared" si="22"/>
        <v>0</v>
      </c>
      <c r="P30" s="198">
        <f t="shared" si="22"/>
        <v>0</v>
      </c>
      <c r="Q30" s="198">
        <f>Q28+Q29</f>
        <v>0</v>
      </c>
      <c r="R30" s="198">
        <f>R28+R29</f>
        <v>0</v>
      </c>
      <c r="S30" s="198">
        <f t="shared" ref="S30:AB30" si="23">S28+S29</f>
        <v>0</v>
      </c>
      <c r="T30" s="198">
        <f t="shared" si="23"/>
        <v>0</v>
      </c>
      <c r="U30" s="198">
        <f t="shared" si="23"/>
        <v>0</v>
      </c>
      <c r="V30" s="198">
        <f t="shared" si="23"/>
        <v>0</v>
      </c>
      <c r="W30" s="198">
        <f t="shared" si="23"/>
        <v>0</v>
      </c>
      <c r="X30" s="198">
        <f t="shared" si="23"/>
        <v>0</v>
      </c>
      <c r="Y30" s="198">
        <f t="shared" si="23"/>
        <v>0</v>
      </c>
      <c r="Z30" s="198">
        <f t="shared" si="23"/>
        <v>0</v>
      </c>
      <c r="AA30" s="198">
        <f t="shared" si="23"/>
        <v>0</v>
      </c>
      <c r="AB30" s="198">
        <f t="shared" si="23"/>
        <v>0</v>
      </c>
      <c r="AC30" s="198">
        <f>AC28+AC29</f>
        <v>0</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18961</v>
      </c>
      <c r="E32" s="175" t="s">
        <v>24</v>
      </c>
      <c r="F32" s="237">
        <v>3523</v>
      </c>
      <c r="G32" s="237">
        <v>6611</v>
      </c>
      <c r="H32" s="237">
        <v>5109</v>
      </c>
      <c r="I32" s="237">
        <v>3942</v>
      </c>
      <c r="J32" s="237">
        <v>4366</v>
      </c>
      <c r="K32" s="237">
        <v>6350</v>
      </c>
      <c r="L32" s="237">
        <v>4583</v>
      </c>
      <c r="M32" s="237">
        <v>6125</v>
      </c>
      <c r="N32" s="237">
        <v>4327.8183107200093</v>
      </c>
      <c r="O32" s="237">
        <v>4947.1816892799907</v>
      </c>
      <c r="P32" s="237">
        <v>5117</v>
      </c>
      <c r="Q32" s="237">
        <v>6693</v>
      </c>
      <c r="R32" s="237">
        <v>11786</v>
      </c>
      <c r="S32" s="237">
        <v>11150</v>
      </c>
      <c r="T32" s="237">
        <v>37332</v>
      </c>
      <c r="U32" s="237">
        <v>12501</v>
      </c>
      <c r="V32" s="237">
        <v>15884</v>
      </c>
      <c r="W32" s="237">
        <v>33893</v>
      </c>
      <c r="X32" s="237">
        <v>17446</v>
      </c>
      <c r="Y32" s="237">
        <v>21961</v>
      </c>
      <c r="Z32" s="237">
        <v>18721</v>
      </c>
      <c r="AA32" s="237">
        <v>17815</v>
      </c>
      <c r="AB32" s="237">
        <v>18961</v>
      </c>
      <c r="AC32" s="237"/>
      <c r="AD32" s="202">
        <f t="shared" ref="AD32:AD39" si="25">SUM(F32:AC32)</f>
        <v>279144</v>
      </c>
      <c r="AE32" s="141">
        <v>25</v>
      </c>
    </row>
    <row r="33" spans="1:31">
      <c r="A33" s="199" t="s">
        <v>41</v>
      </c>
      <c r="B33" s="200">
        <f t="shared" si="24"/>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25"/>
        <v>0</v>
      </c>
      <c r="AE33" s="141">
        <v>26</v>
      </c>
    </row>
    <row r="34" spans="1:31">
      <c r="A34" s="199" t="s">
        <v>42</v>
      </c>
      <c r="B34" s="200">
        <f t="shared" si="24"/>
        <v>1076.7799999999988</v>
      </c>
      <c r="E34" s="175" t="s">
        <v>24</v>
      </c>
      <c r="F34" s="237">
        <v>0</v>
      </c>
      <c r="G34" s="237">
        <v>0</v>
      </c>
      <c r="H34" s="237">
        <v>0</v>
      </c>
      <c r="I34" s="237">
        <v>0</v>
      </c>
      <c r="J34" s="237">
        <v>0</v>
      </c>
      <c r="K34" s="237">
        <v>0</v>
      </c>
      <c r="L34" s="237">
        <v>0</v>
      </c>
      <c r="M34" s="237">
        <v>0</v>
      </c>
      <c r="N34" s="237">
        <v>0</v>
      </c>
      <c r="O34" s="237">
        <v>0</v>
      </c>
      <c r="P34" s="237">
        <v>0</v>
      </c>
      <c r="Q34" s="237">
        <v>0</v>
      </c>
      <c r="R34" s="237">
        <v>33834.410000000003</v>
      </c>
      <c r="S34" s="237">
        <v>0</v>
      </c>
      <c r="T34" s="237">
        <v>16025.159999999996</v>
      </c>
      <c r="U34" s="237">
        <v>27125.909999999996</v>
      </c>
      <c r="V34" s="237">
        <v>18895.990000000005</v>
      </c>
      <c r="W34" s="237">
        <v>17933.649999999994</v>
      </c>
      <c r="X34" s="237">
        <v>53047.75</v>
      </c>
      <c r="Y34" s="237">
        <v>29563.429999999993</v>
      </c>
      <c r="Z34" s="237">
        <v>33431.860000000015</v>
      </c>
      <c r="AA34" s="237">
        <v>29018.339999999997</v>
      </c>
      <c r="AB34" s="237">
        <v>1076.7799999999988</v>
      </c>
      <c r="AC34" s="237"/>
      <c r="AD34" s="202">
        <f t="shared" si="25"/>
        <v>259953.28</v>
      </c>
      <c r="AE34" s="141">
        <v>27</v>
      </c>
    </row>
    <row r="35" spans="1:31">
      <c r="A35" s="199" t="s">
        <v>43</v>
      </c>
      <c r="B35" s="200">
        <f t="shared" si="24"/>
        <v>0</v>
      </c>
      <c r="E35" s="175" t="s">
        <v>24</v>
      </c>
      <c r="F35" s="237">
        <v>0</v>
      </c>
      <c r="G35" s="237">
        <v>0</v>
      </c>
      <c r="H35" s="237">
        <v>0</v>
      </c>
      <c r="I35" s="237">
        <v>0</v>
      </c>
      <c r="J35" s="237">
        <v>0</v>
      </c>
      <c r="K35" s="237">
        <v>0</v>
      </c>
      <c r="L35" s="237">
        <v>0</v>
      </c>
      <c r="M35" s="237">
        <v>0</v>
      </c>
      <c r="N35" s="237">
        <v>0</v>
      </c>
      <c r="O35" s="237">
        <v>0</v>
      </c>
      <c r="P35" s="237">
        <v>0</v>
      </c>
      <c r="Q35" s="237">
        <v>0</v>
      </c>
      <c r="R35" s="237">
        <v>0</v>
      </c>
      <c r="S35" s="237">
        <v>0</v>
      </c>
      <c r="T35" s="237">
        <v>0</v>
      </c>
      <c r="U35" s="237">
        <v>0</v>
      </c>
      <c r="V35" s="237">
        <v>0</v>
      </c>
      <c r="W35" s="237">
        <v>0</v>
      </c>
      <c r="X35" s="237">
        <v>0</v>
      </c>
      <c r="Y35" s="237">
        <v>0</v>
      </c>
      <c r="Z35" s="237">
        <v>0</v>
      </c>
      <c r="AA35" s="237">
        <v>0</v>
      </c>
      <c r="AB35" s="237">
        <v>0</v>
      </c>
      <c r="AC35" s="237"/>
      <c r="AD35" s="202">
        <f t="shared" si="25"/>
        <v>0</v>
      </c>
      <c r="AE35" s="141">
        <v>28</v>
      </c>
    </row>
    <row r="36" spans="1:31">
      <c r="A36" s="199" t="s">
        <v>44</v>
      </c>
      <c r="B36" s="200">
        <f t="shared" si="24"/>
        <v>240400.5</v>
      </c>
      <c r="E36" s="175" t="s">
        <v>24</v>
      </c>
      <c r="F36" s="237">
        <v>0</v>
      </c>
      <c r="G36" s="237">
        <v>0</v>
      </c>
      <c r="H36" s="237">
        <v>0</v>
      </c>
      <c r="I36" s="237">
        <v>0</v>
      </c>
      <c r="J36" s="237">
        <v>9471</v>
      </c>
      <c r="K36" s="237">
        <v>220642</v>
      </c>
      <c r="L36" s="237">
        <v>-0.42000000001280569</v>
      </c>
      <c r="M36" s="237">
        <v>0</v>
      </c>
      <c r="N36" s="237">
        <v>48565.329999999987</v>
      </c>
      <c r="O36" s="237">
        <v>121974.54000000004</v>
      </c>
      <c r="P36" s="237">
        <v>22302.450000000012</v>
      </c>
      <c r="Q36" s="237">
        <v>128700.81999999995</v>
      </c>
      <c r="R36" s="237">
        <v>47729.599999999977</v>
      </c>
      <c r="S36" s="237">
        <v>160378.18000000005</v>
      </c>
      <c r="T36" s="237">
        <v>77049.829999999958</v>
      </c>
      <c r="U36" s="237">
        <v>8910.6800000000512</v>
      </c>
      <c r="V36" s="237">
        <v>18010.319999999949</v>
      </c>
      <c r="W36" s="237">
        <v>31462.350000000093</v>
      </c>
      <c r="X36" s="237">
        <v>247572.41000000003</v>
      </c>
      <c r="Y36" s="237">
        <v>96208.969999999972</v>
      </c>
      <c r="Z36" s="237">
        <v>324553.20999999996</v>
      </c>
      <c r="AA36" s="237">
        <v>143859.46999999997</v>
      </c>
      <c r="AB36" s="237">
        <v>240400.5</v>
      </c>
      <c r="AC36" s="237"/>
      <c r="AD36" s="202">
        <f t="shared" si="25"/>
        <v>1947791.24</v>
      </c>
      <c r="AE36" s="141">
        <v>29</v>
      </c>
    </row>
    <row r="37" spans="1:31">
      <c r="A37" s="199" t="s">
        <v>45</v>
      </c>
      <c r="B37" s="200">
        <f t="shared" si="24"/>
        <v>11319.199999999953</v>
      </c>
      <c r="E37" s="175" t="s">
        <v>24</v>
      </c>
      <c r="F37" s="237">
        <v>0</v>
      </c>
      <c r="G37" s="237">
        <v>0</v>
      </c>
      <c r="H37" s="237">
        <v>0</v>
      </c>
      <c r="I37" s="237">
        <v>0</v>
      </c>
      <c r="J37" s="237">
        <v>0</v>
      </c>
      <c r="K37" s="237">
        <v>0</v>
      </c>
      <c r="L37" s="237">
        <v>0</v>
      </c>
      <c r="M37" s="237">
        <v>0</v>
      </c>
      <c r="N37" s="237">
        <v>0</v>
      </c>
      <c r="O37" s="237">
        <v>0</v>
      </c>
      <c r="P37" s="237">
        <v>0</v>
      </c>
      <c r="Q37" s="237">
        <v>0</v>
      </c>
      <c r="R37" s="237">
        <v>30982.47</v>
      </c>
      <c r="S37" s="237">
        <v>0</v>
      </c>
      <c r="T37" s="237">
        <v>14674.379999999997</v>
      </c>
      <c r="U37" s="237">
        <v>21364.939999999995</v>
      </c>
      <c r="V37" s="237">
        <v>17303.23000000001</v>
      </c>
      <c r="W37" s="237">
        <v>21330.800000000003</v>
      </c>
      <c r="X37" s="237">
        <v>55602.199999999983</v>
      </c>
      <c r="Y37" s="237">
        <v>31822.960000000021</v>
      </c>
      <c r="Z37" s="237">
        <v>33741.049999999988</v>
      </c>
      <c r="AA37" s="237">
        <v>43603.120000000024</v>
      </c>
      <c r="AB37" s="237">
        <v>11319.199999999953</v>
      </c>
      <c r="AC37" s="237"/>
      <c r="AD37" s="202">
        <f t="shared" si="25"/>
        <v>281744.34999999998</v>
      </c>
      <c r="AE37" s="141">
        <v>30</v>
      </c>
    </row>
    <row r="38" spans="1:31">
      <c r="A38" s="199" t="s">
        <v>46</v>
      </c>
      <c r="B38" s="200">
        <f t="shared" si="24"/>
        <v>28</v>
      </c>
      <c r="E38" s="175" t="s">
        <v>24</v>
      </c>
      <c r="F38" s="237">
        <v>0</v>
      </c>
      <c r="G38" s="237">
        <v>0</v>
      </c>
      <c r="H38" s="237">
        <v>0</v>
      </c>
      <c r="I38" s="237">
        <v>0</v>
      </c>
      <c r="J38" s="237">
        <v>22</v>
      </c>
      <c r="K38" s="237">
        <v>147</v>
      </c>
      <c r="L38" s="237">
        <v>542</v>
      </c>
      <c r="M38" s="237">
        <v>230</v>
      </c>
      <c r="N38" s="237">
        <v>-547</v>
      </c>
      <c r="O38" s="237">
        <v>67</v>
      </c>
      <c r="P38" s="237">
        <v>68.53999999999985</v>
      </c>
      <c r="Q38" s="237">
        <v>118.46000000000015</v>
      </c>
      <c r="R38" s="237">
        <v>26</v>
      </c>
      <c r="S38" s="237">
        <v>23</v>
      </c>
      <c r="T38" s="237">
        <v>47</v>
      </c>
      <c r="U38" s="237">
        <v>24</v>
      </c>
      <c r="V38" s="237">
        <v>28</v>
      </c>
      <c r="W38" s="237">
        <v>38</v>
      </c>
      <c r="X38" s="237">
        <v>24</v>
      </c>
      <c r="Y38" s="237">
        <v>33</v>
      </c>
      <c r="Z38" s="237">
        <v>29</v>
      </c>
      <c r="AA38" s="237">
        <v>27</v>
      </c>
      <c r="AB38" s="237">
        <v>28</v>
      </c>
      <c r="AC38" s="237"/>
      <c r="AD38" s="202">
        <f t="shared" si="25"/>
        <v>975</v>
      </c>
      <c r="AE38" s="141">
        <v>31</v>
      </c>
    </row>
    <row r="39" spans="1:31">
      <c r="A39" s="199" t="s">
        <v>83</v>
      </c>
      <c r="B39" s="200">
        <f t="shared" si="24"/>
        <v>6521</v>
      </c>
      <c r="E39" s="175" t="s">
        <v>24</v>
      </c>
      <c r="F39" s="237">
        <v>60</v>
      </c>
      <c r="G39" s="237">
        <v>112</v>
      </c>
      <c r="H39" s="237">
        <v>463</v>
      </c>
      <c r="I39" s="237">
        <v>-111</v>
      </c>
      <c r="J39" s="237">
        <v>378</v>
      </c>
      <c r="K39" s="237">
        <v>5889</v>
      </c>
      <c r="L39" s="237">
        <v>-798</v>
      </c>
      <c r="M39" s="237">
        <v>-284</v>
      </c>
      <c r="N39" s="237">
        <v>2973</v>
      </c>
      <c r="O39" s="237">
        <v>2450</v>
      </c>
      <c r="P39" s="237">
        <v>44</v>
      </c>
      <c r="Q39" s="237">
        <v>5574</v>
      </c>
      <c r="R39" s="237">
        <v>2763</v>
      </c>
      <c r="S39" s="237">
        <v>3949</v>
      </c>
      <c r="T39" s="237">
        <v>5375</v>
      </c>
      <c r="U39" s="237">
        <v>762</v>
      </c>
      <c r="V39" s="237">
        <v>1393</v>
      </c>
      <c r="W39" s="237">
        <v>4740</v>
      </c>
      <c r="X39" s="237">
        <v>9241</v>
      </c>
      <c r="Y39" s="237">
        <v>4957</v>
      </c>
      <c r="Z39" s="237">
        <v>12370</v>
      </c>
      <c r="AA39" s="237">
        <v>5975</v>
      </c>
      <c r="AB39" s="237">
        <v>6521</v>
      </c>
      <c r="AC39" s="237"/>
      <c r="AD39" s="202">
        <f t="shared" si="25"/>
        <v>74796</v>
      </c>
      <c r="AE39" s="141">
        <v>32</v>
      </c>
    </row>
    <row r="40" spans="1:31">
      <c r="A40" s="194" t="s">
        <v>47</v>
      </c>
      <c r="B40" s="203">
        <f t="shared" si="24"/>
        <v>278306.48</v>
      </c>
      <c r="C40" s="187"/>
      <c r="D40" s="187"/>
      <c r="E40" s="187"/>
      <c r="F40" s="308">
        <f>SUM(F32:F39)</f>
        <v>3583</v>
      </c>
      <c r="G40" s="308">
        <f>SUM(G32:G39)</f>
        <v>6723</v>
      </c>
      <c r="H40" s="308">
        <f t="shared" ref="H40:Q40" si="26">SUM(H32:H39)</f>
        <v>5572</v>
      </c>
      <c r="I40" s="308">
        <f t="shared" si="26"/>
        <v>3831</v>
      </c>
      <c r="J40" s="308">
        <f t="shared" si="26"/>
        <v>14237</v>
      </c>
      <c r="K40" s="308">
        <f t="shared" si="26"/>
        <v>233028</v>
      </c>
      <c r="L40" s="308">
        <f t="shared" si="26"/>
        <v>4326.5799999999872</v>
      </c>
      <c r="M40" s="308">
        <f t="shared" si="26"/>
        <v>6071</v>
      </c>
      <c r="N40" s="308">
        <f t="shared" si="26"/>
        <v>55319.148310719997</v>
      </c>
      <c r="O40" s="308">
        <f t="shared" si="26"/>
        <v>129438.72168928004</v>
      </c>
      <c r="P40" s="308">
        <f t="shared" si="26"/>
        <v>27531.990000000013</v>
      </c>
      <c r="Q40" s="308">
        <f t="shared" si="26"/>
        <v>141086.27999999994</v>
      </c>
      <c r="R40" s="308">
        <f>SUM(R32:R39)</f>
        <v>127121.47999999998</v>
      </c>
      <c r="S40" s="308">
        <f>SUM(S32:S39)</f>
        <v>175500.18000000005</v>
      </c>
      <c r="T40" s="308">
        <f t="shared" ref="T40:AC40" si="27">SUM(T32:T39)</f>
        <v>150503.36999999997</v>
      </c>
      <c r="U40" s="308">
        <f t="shared" si="27"/>
        <v>70688.530000000042</v>
      </c>
      <c r="V40" s="308">
        <f t="shared" si="27"/>
        <v>71514.539999999964</v>
      </c>
      <c r="W40" s="308">
        <f t="shared" si="27"/>
        <v>109397.80000000009</v>
      </c>
      <c r="X40" s="308">
        <f t="shared" si="27"/>
        <v>382933.36</v>
      </c>
      <c r="Y40" s="204">
        <f t="shared" si="27"/>
        <v>184546.36</v>
      </c>
      <c r="Z40" s="204">
        <f t="shared" si="27"/>
        <v>422846.11999999994</v>
      </c>
      <c r="AA40" s="204">
        <f t="shared" si="27"/>
        <v>240297.93</v>
      </c>
      <c r="AB40" s="204">
        <f t="shared" si="27"/>
        <v>278306.48</v>
      </c>
      <c r="AC40" s="204">
        <f t="shared" si="27"/>
        <v>0</v>
      </c>
      <c r="AD40" s="205">
        <f>SUM(F40:AC40)</f>
        <v>2844403.87</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171"/>
      <c r="Z41" s="171"/>
      <c r="AA41" s="171"/>
      <c r="AB41" s="171"/>
      <c r="AC41" s="171"/>
      <c r="AD41" s="172"/>
      <c r="AE41" s="141">
        <v>34</v>
      </c>
    </row>
    <row r="42" spans="1:31">
      <c r="A42" s="199" t="s">
        <v>88</v>
      </c>
      <c r="B42" s="206">
        <f t="shared" ref="B42:B49" si="2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c r="W42" s="237"/>
      <c r="X42" s="237"/>
      <c r="Y42" s="237"/>
      <c r="Z42" s="237"/>
      <c r="AA42" s="237"/>
      <c r="AB42" s="237"/>
      <c r="AC42" s="237"/>
      <c r="AD42" s="172"/>
      <c r="AE42" s="141">
        <v>35</v>
      </c>
    </row>
    <row r="43" spans="1:31">
      <c r="A43" s="199" t="s">
        <v>89</v>
      </c>
      <c r="B43" s="206">
        <f t="shared" si="2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8"/>
        <v>5528569.1200000001</v>
      </c>
      <c r="E46" s="175" t="s">
        <v>111</v>
      </c>
      <c r="F46" s="237">
        <v>0</v>
      </c>
      <c r="G46" s="237">
        <v>0</v>
      </c>
      <c r="H46" s="237">
        <v>981.58</v>
      </c>
      <c r="I46" s="237">
        <v>0</v>
      </c>
      <c r="J46" s="237">
        <v>387353.48</v>
      </c>
      <c r="K46" s="237">
        <v>761895.26</v>
      </c>
      <c r="L46" s="237">
        <v>825047.69000000006</v>
      </c>
      <c r="M46" s="237">
        <v>859452.40999999992</v>
      </c>
      <c r="N46" s="237">
        <v>810887.08</v>
      </c>
      <c r="O46" s="237">
        <v>999668</v>
      </c>
      <c r="P46" s="237">
        <v>1253131.04</v>
      </c>
      <c r="Q46" s="237">
        <v>1287301.03</v>
      </c>
      <c r="R46" s="237">
        <v>1239571.43</v>
      </c>
      <c r="S46" s="237">
        <v>1161355.18</v>
      </c>
      <c r="T46" s="237">
        <v>1027187.41</v>
      </c>
      <c r="U46" s="237">
        <v>2499045.09</v>
      </c>
      <c r="V46" s="237">
        <v>3153035.7</v>
      </c>
      <c r="W46" s="237">
        <v>3421921.6100000003</v>
      </c>
      <c r="X46" s="237">
        <v>4082459.7299999995</v>
      </c>
      <c r="Y46" s="237">
        <v>4648852.4800000004</v>
      </c>
      <c r="Z46" s="237">
        <v>4289861.47</v>
      </c>
      <c r="AA46" s="237">
        <v>5215060.24</v>
      </c>
      <c r="AB46" s="237">
        <v>5528569.1200000001</v>
      </c>
      <c r="AC46" s="237"/>
      <c r="AD46" s="172"/>
      <c r="AE46" s="141">
        <v>39</v>
      </c>
    </row>
    <row r="47" spans="1:31">
      <c r="A47" s="199" t="s">
        <v>93</v>
      </c>
      <c r="B47" s="206">
        <f t="shared" si="2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c r="W48" s="237"/>
      <c r="X48" s="237"/>
      <c r="Y48" s="237"/>
      <c r="Z48" s="237"/>
      <c r="AA48" s="237"/>
      <c r="AB48" s="237"/>
      <c r="AC48" s="237"/>
      <c r="AD48" s="172"/>
      <c r="AE48" s="141">
        <v>41</v>
      </c>
    </row>
    <row r="49" spans="1:31">
      <c r="A49" s="199" t="s">
        <v>95</v>
      </c>
      <c r="B49" s="206">
        <f t="shared" si="2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c r="W49" s="237"/>
      <c r="X49" s="237"/>
      <c r="Y49" s="237"/>
      <c r="Z49" s="237"/>
      <c r="AA49" s="237"/>
      <c r="AB49" s="237"/>
      <c r="AC49" s="237"/>
      <c r="AD49" s="172"/>
      <c r="AE49" s="141">
        <v>42</v>
      </c>
    </row>
    <row r="50" spans="1:31">
      <c r="A50" s="167" t="s">
        <v>50</v>
      </c>
      <c r="B50" s="168"/>
      <c r="F50" s="264"/>
      <c r="G50" s="264"/>
      <c r="H50" s="264"/>
      <c r="I50" s="264"/>
      <c r="J50" s="264"/>
      <c r="K50" s="264"/>
      <c r="L50" s="264"/>
      <c r="M50" s="264"/>
      <c r="N50" s="264"/>
      <c r="O50" s="264"/>
      <c r="P50" s="264"/>
      <c r="Q50" s="264"/>
      <c r="R50" s="264"/>
      <c r="S50" s="264"/>
      <c r="T50" s="264"/>
      <c r="U50" s="264"/>
      <c r="V50" s="264"/>
      <c r="W50" s="264"/>
      <c r="X50" s="264"/>
      <c r="Y50" s="171"/>
      <c r="Z50" s="171"/>
      <c r="AA50" s="171"/>
      <c r="AB50" s="171"/>
      <c r="AC50" s="171"/>
      <c r="AD50" s="172"/>
      <c r="AE50" s="141">
        <v>43</v>
      </c>
    </row>
    <row r="51" spans="1:31">
      <c r="A51" s="136" t="s">
        <v>59</v>
      </c>
      <c r="B51" s="207">
        <f>HLOOKUP($B$7,$F$8:$AC$75,AE51,FALSE)</f>
        <v>3000000</v>
      </c>
      <c r="F51" s="208">
        <f>$F$4</f>
        <v>3000000</v>
      </c>
      <c r="G51" s="208">
        <f t="shared" ref="G51:Q51" si="29">$F$4</f>
        <v>3000000</v>
      </c>
      <c r="H51" s="208">
        <f t="shared" si="29"/>
        <v>3000000</v>
      </c>
      <c r="I51" s="208">
        <f t="shared" si="29"/>
        <v>3000000</v>
      </c>
      <c r="J51" s="208">
        <f t="shared" si="29"/>
        <v>3000000</v>
      </c>
      <c r="K51" s="208">
        <f t="shared" si="29"/>
        <v>3000000</v>
      </c>
      <c r="L51" s="208">
        <f t="shared" si="29"/>
        <v>3000000</v>
      </c>
      <c r="M51" s="208">
        <f t="shared" si="29"/>
        <v>3000000</v>
      </c>
      <c r="N51" s="208">
        <f t="shared" si="29"/>
        <v>3000000</v>
      </c>
      <c r="O51" s="208">
        <f t="shared" si="29"/>
        <v>3000000</v>
      </c>
      <c r="P51" s="208">
        <f t="shared" si="29"/>
        <v>3000000</v>
      </c>
      <c r="Q51" s="208">
        <f t="shared" si="29"/>
        <v>3000000</v>
      </c>
      <c r="R51" s="208">
        <f>$G$4</f>
        <v>3000000</v>
      </c>
      <c r="S51" s="208">
        <f t="shared" ref="S51:AC51" si="30">$G$4</f>
        <v>3000000</v>
      </c>
      <c r="T51" s="208">
        <f t="shared" si="30"/>
        <v>3000000</v>
      </c>
      <c r="U51" s="208">
        <f t="shared" si="30"/>
        <v>3000000</v>
      </c>
      <c r="V51" s="208">
        <f t="shared" si="30"/>
        <v>3000000</v>
      </c>
      <c r="W51" s="208">
        <f t="shared" si="30"/>
        <v>3000000</v>
      </c>
      <c r="X51" s="208">
        <f t="shared" si="30"/>
        <v>3000000</v>
      </c>
      <c r="Y51" s="208">
        <f t="shared" si="30"/>
        <v>3000000</v>
      </c>
      <c r="Z51" s="208">
        <f t="shared" si="30"/>
        <v>3000000</v>
      </c>
      <c r="AA51" s="208">
        <f t="shared" si="30"/>
        <v>3000000</v>
      </c>
      <c r="AB51" s="208">
        <f t="shared" si="30"/>
        <v>3000000</v>
      </c>
      <c r="AC51" s="208">
        <f t="shared" si="30"/>
        <v>3000000</v>
      </c>
      <c r="AD51" s="209"/>
      <c r="AE51" s="141">
        <v>44</v>
      </c>
    </row>
    <row r="52" spans="1:31">
      <c r="A52" s="136" t="s">
        <v>60</v>
      </c>
      <c r="B52" s="207">
        <f>HLOOKUP($B$7,$F$8:$AC$75,AE52,FALSE)</f>
        <v>2750000</v>
      </c>
      <c r="F52" s="210">
        <f t="shared" ref="F52:AC52" si="31">F51*(F9/12)</f>
        <v>250000</v>
      </c>
      <c r="G52" s="210">
        <f t="shared" si="31"/>
        <v>500000</v>
      </c>
      <c r="H52" s="210">
        <f t="shared" si="31"/>
        <v>750000</v>
      </c>
      <c r="I52" s="210">
        <f t="shared" si="31"/>
        <v>1000000</v>
      </c>
      <c r="J52" s="210">
        <f t="shared" si="31"/>
        <v>1250000</v>
      </c>
      <c r="K52" s="210">
        <f t="shared" si="31"/>
        <v>1500000</v>
      </c>
      <c r="L52" s="210">
        <f t="shared" si="31"/>
        <v>1750000</v>
      </c>
      <c r="M52" s="210">
        <f t="shared" si="31"/>
        <v>2000000</v>
      </c>
      <c r="N52" s="210">
        <f t="shared" si="31"/>
        <v>2250000</v>
      </c>
      <c r="O52" s="210">
        <f t="shared" si="31"/>
        <v>2500000</v>
      </c>
      <c r="P52" s="210">
        <f t="shared" si="31"/>
        <v>2750000</v>
      </c>
      <c r="Q52" s="210">
        <f t="shared" si="31"/>
        <v>3000000</v>
      </c>
      <c r="R52" s="210">
        <f t="shared" si="31"/>
        <v>250000</v>
      </c>
      <c r="S52" s="210">
        <f t="shared" si="31"/>
        <v>500000</v>
      </c>
      <c r="T52" s="210">
        <f t="shared" si="31"/>
        <v>750000</v>
      </c>
      <c r="U52" s="210">
        <f t="shared" si="31"/>
        <v>1000000</v>
      </c>
      <c r="V52" s="210">
        <f t="shared" si="31"/>
        <v>1250000</v>
      </c>
      <c r="W52" s="210">
        <f t="shared" si="31"/>
        <v>1500000</v>
      </c>
      <c r="X52" s="210">
        <f t="shared" si="31"/>
        <v>1750000</v>
      </c>
      <c r="Y52" s="210">
        <f t="shared" si="31"/>
        <v>2000000</v>
      </c>
      <c r="Z52" s="210">
        <f t="shared" si="31"/>
        <v>2250000</v>
      </c>
      <c r="AA52" s="210">
        <f t="shared" si="31"/>
        <v>2500000</v>
      </c>
      <c r="AB52" s="210">
        <f t="shared" si="31"/>
        <v>2750000</v>
      </c>
      <c r="AC52" s="210">
        <f t="shared" si="31"/>
        <v>3000000</v>
      </c>
      <c r="AD52" s="166"/>
      <c r="AE52" s="141">
        <v>45</v>
      </c>
    </row>
    <row r="53" spans="1:31">
      <c r="A53" s="182" t="s">
        <v>55</v>
      </c>
      <c r="B53" s="206">
        <f>HLOOKUP($B$7,$F$8:$AC$75,AE53,FALSE)</f>
        <v>2213656.15</v>
      </c>
      <c r="F53" s="211">
        <f>F40</f>
        <v>3583</v>
      </c>
      <c r="G53" s="211">
        <f>F53+G40</f>
        <v>10306</v>
      </c>
      <c r="H53" s="211">
        <f t="shared" ref="H53:Q53" si="32">G53+H40</f>
        <v>15878</v>
      </c>
      <c r="I53" s="211">
        <f t="shared" si="32"/>
        <v>19709</v>
      </c>
      <c r="J53" s="211">
        <f t="shared" si="32"/>
        <v>33946</v>
      </c>
      <c r="K53" s="211">
        <f t="shared" si="32"/>
        <v>266974</v>
      </c>
      <c r="L53" s="211">
        <f t="shared" si="32"/>
        <v>271300.57999999996</v>
      </c>
      <c r="M53" s="211">
        <f t="shared" si="32"/>
        <v>277371.57999999996</v>
      </c>
      <c r="N53" s="211">
        <f t="shared" si="32"/>
        <v>332690.72831071995</v>
      </c>
      <c r="O53" s="211">
        <f t="shared" si="32"/>
        <v>462129.44999999995</v>
      </c>
      <c r="P53" s="211">
        <f t="shared" si="32"/>
        <v>489661.43999999994</v>
      </c>
      <c r="Q53" s="211">
        <f t="shared" si="32"/>
        <v>630747.71999999986</v>
      </c>
      <c r="R53" s="211">
        <f>R40</f>
        <v>127121.47999999998</v>
      </c>
      <c r="S53" s="211">
        <f>R53+S40</f>
        <v>302621.66000000003</v>
      </c>
      <c r="T53" s="211">
        <f>S53+T40</f>
        <v>453125.03</v>
      </c>
      <c r="U53" s="211">
        <f t="shared" ref="U53:AC53" si="33">T53+U40</f>
        <v>523813.56000000006</v>
      </c>
      <c r="V53" s="211">
        <f t="shared" si="33"/>
        <v>595328.1</v>
      </c>
      <c r="W53" s="211">
        <f t="shared" si="33"/>
        <v>704725.9</v>
      </c>
      <c r="X53" s="211">
        <f t="shared" si="33"/>
        <v>1087659.26</v>
      </c>
      <c r="Y53" s="211">
        <f t="shared" si="33"/>
        <v>1272205.6200000001</v>
      </c>
      <c r="Z53" s="211">
        <f t="shared" si="33"/>
        <v>1695051.74</v>
      </c>
      <c r="AA53" s="211">
        <f t="shared" si="33"/>
        <v>1935349.67</v>
      </c>
      <c r="AB53" s="211">
        <f t="shared" si="33"/>
        <v>2213656.15</v>
      </c>
      <c r="AC53" s="211">
        <f t="shared" si="33"/>
        <v>2213656.15</v>
      </c>
      <c r="AD53" s="212"/>
      <c r="AE53" s="141">
        <v>46</v>
      </c>
    </row>
    <row r="54" spans="1:31">
      <c r="A54" s="182" t="s">
        <v>14</v>
      </c>
      <c r="B54" s="206">
        <f>HLOOKUP($B$7,$F$8:$AC$75,AE54,FALSE)</f>
        <v>5528569.1200000001</v>
      </c>
      <c r="E54" s="139"/>
      <c r="F54" s="211">
        <f>SUM(F42:F49)</f>
        <v>0</v>
      </c>
      <c r="G54" s="211">
        <f t="shared" ref="G54:Q54" si="34">SUM(G42:G49)</f>
        <v>0</v>
      </c>
      <c r="H54" s="211">
        <f t="shared" si="34"/>
        <v>981.58</v>
      </c>
      <c r="I54" s="211">
        <f t="shared" si="34"/>
        <v>0</v>
      </c>
      <c r="J54" s="211">
        <f t="shared" si="34"/>
        <v>387353.48</v>
      </c>
      <c r="K54" s="211">
        <f t="shared" si="34"/>
        <v>761895.26</v>
      </c>
      <c r="L54" s="211">
        <f t="shared" si="34"/>
        <v>825047.69000000006</v>
      </c>
      <c r="M54" s="211">
        <f t="shared" si="34"/>
        <v>859452.40999999992</v>
      </c>
      <c r="N54" s="211">
        <f t="shared" si="34"/>
        <v>810887.08</v>
      </c>
      <c r="O54" s="211">
        <f t="shared" si="34"/>
        <v>999668</v>
      </c>
      <c r="P54" s="211">
        <f t="shared" si="34"/>
        <v>1253131.04</v>
      </c>
      <c r="Q54" s="211">
        <f t="shared" si="34"/>
        <v>1287301.03</v>
      </c>
      <c r="R54" s="211">
        <f>SUM(R42:R49)</f>
        <v>1239571.43</v>
      </c>
      <c r="S54" s="211">
        <f t="shared" ref="S54:AC54" si="35">SUM(S42:S49)</f>
        <v>1161355.18</v>
      </c>
      <c r="T54" s="211">
        <f t="shared" si="35"/>
        <v>1027187.41</v>
      </c>
      <c r="U54" s="211">
        <f t="shared" si="35"/>
        <v>2499045.09</v>
      </c>
      <c r="V54" s="211">
        <f t="shared" si="35"/>
        <v>3153035.7</v>
      </c>
      <c r="W54" s="211">
        <f t="shared" si="35"/>
        <v>3421921.6100000003</v>
      </c>
      <c r="X54" s="211">
        <f t="shared" si="35"/>
        <v>4082459.7299999995</v>
      </c>
      <c r="Y54" s="211">
        <f t="shared" si="35"/>
        <v>4648852.4800000004</v>
      </c>
      <c r="Z54" s="211">
        <f t="shared" si="35"/>
        <v>4289861.47</v>
      </c>
      <c r="AA54" s="211">
        <f t="shared" si="35"/>
        <v>5215060.24</v>
      </c>
      <c r="AB54" s="211">
        <f t="shared" si="35"/>
        <v>5528569.1200000001</v>
      </c>
      <c r="AC54" s="211">
        <f t="shared" si="35"/>
        <v>0</v>
      </c>
      <c r="AD54" s="212"/>
      <c r="AE54" s="141">
        <v>47</v>
      </c>
    </row>
    <row r="55" spans="1:31">
      <c r="A55" s="213" t="s">
        <v>56</v>
      </c>
      <c r="B55" s="203">
        <f>HLOOKUP($B$7,$F$8:$AC$75,AE55,FALSE)</f>
        <v>7742225.2699999996</v>
      </c>
      <c r="C55" s="187"/>
      <c r="D55" s="187"/>
      <c r="E55" s="214"/>
      <c r="F55" s="215">
        <f>F53+F54</f>
        <v>3583</v>
      </c>
      <c r="G55" s="215">
        <f>G53+G54</f>
        <v>10306</v>
      </c>
      <c r="H55" s="215">
        <f>H53+H54</f>
        <v>16859.580000000002</v>
      </c>
      <c r="I55" s="215">
        <f t="shared" ref="I55:Q55" si="36">I53+I54</f>
        <v>19709</v>
      </c>
      <c r="J55" s="215">
        <f t="shared" si="36"/>
        <v>421299.48</v>
      </c>
      <c r="K55" s="215">
        <f t="shared" si="36"/>
        <v>1028869.26</v>
      </c>
      <c r="L55" s="215">
        <f t="shared" si="36"/>
        <v>1096348.27</v>
      </c>
      <c r="M55" s="215">
        <f t="shared" si="36"/>
        <v>1136823.9899999998</v>
      </c>
      <c r="N55" s="215">
        <f t="shared" si="36"/>
        <v>1143577.8083107199</v>
      </c>
      <c r="O55" s="215">
        <f t="shared" si="36"/>
        <v>1461797.45</v>
      </c>
      <c r="P55" s="215">
        <f t="shared" si="36"/>
        <v>1742792.48</v>
      </c>
      <c r="Q55" s="215">
        <f t="shared" si="36"/>
        <v>1918048.75</v>
      </c>
      <c r="R55" s="215">
        <f>R53+R54</f>
        <v>1366692.91</v>
      </c>
      <c r="S55" s="215">
        <f>S53+S54</f>
        <v>1463976.8399999999</v>
      </c>
      <c r="T55" s="215">
        <f>T53+T54</f>
        <v>1480312.44</v>
      </c>
      <c r="U55" s="215">
        <f t="shared" ref="U55:AC55" si="37">U53+U54</f>
        <v>3022858.65</v>
      </c>
      <c r="V55" s="215">
        <f t="shared" si="37"/>
        <v>3748363.8000000003</v>
      </c>
      <c r="W55" s="215">
        <f t="shared" si="37"/>
        <v>4126647.5100000002</v>
      </c>
      <c r="X55" s="215">
        <f t="shared" si="37"/>
        <v>5170118.9899999993</v>
      </c>
      <c r="Y55" s="215">
        <f t="shared" si="37"/>
        <v>5921058.1000000006</v>
      </c>
      <c r="Z55" s="215">
        <f t="shared" si="37"/>
        <v>5984913.21</v>
      </c>
      <c r="AA55" s="215">
        <f t="shared" si="37"/>
        <v>7150409.9100000001</v>
      </c>
      <c r="AB55" s="215">
        <f t="shared" si="37"/>
        <v>7742225.2699999996</v>
      </c>
      <c r="AC55" s="215">
        <f t="shared" si="37"/>
        <v>2213656.15</v>
      </c>
      <c r="AD55" s="212"/>
      <c r="AE55" s="141">
        <v>48</v>
      </c>
    </row>
    <row r="56" spans="1:31">
      <c r="A56" s="182" t="s">
        <v>72</v>
      </c>
      <c r="B56" s="189">
        <f>IFERROR(HLOOKUP($B$7,$F$8:$AC$75,AE56,FALSE),"-  ")</f>
        <v>0.73788538333333331</v>
      </c>
      <c r="F56" s="189">
        <f>IFERROR(F53/F51,"-  ")</f>
        <v>1.1943333333333333E-3</v>
      </c>
      <c r="G56" s="189">
        <f t="shared" ref="G56:Q56" si="38">IFERROR(G53/G51,"-  ")</f>
        <v>3.4353333333333332E-3</v>
      </c>
      <c r="H56" s="189">
        <f t="shared" si="38"/>
        <v>5.2926666666666669E-3</v>
      </c>
      <c r="I56" s="189">
        <f t="shared" si="38"/>
        <v>6.5696666666666664E-3</v>
      </c>
      <c r="J56" s="189">
        <f t="shared" si="38"/>
        <v>1.1315333333333333E-2</v>
      </c>
      <c r="K56" s="189">
        <f t="shared" si="38"/>
        <v>8.8991333333333339E-2</v>
      </c>
      <c r="L56" s="189">
        <f t="shared" si="38"/>
        <v>9.0433526666666653E-2</v>
      </c>
      <c r="M56" s="189">
        <f t="shared" si="38"/>
        <v>9.2457193333333326E-2</v>
      </c>
      <c r="N56" s="189">
        <f t="shared" si="38"/>
        <v>0.11089690943690665</v>
      </c>
      <c r="O56" s="189">
        <f t="shared" si="38"/>
        <v>0.15404314999999999</v>
      </c>
      <c r="P56" s="189">
        <f t="shared" si="38"/>
        <v>0.16322047999999997</v>
      </c>
      <c r="Q56" s="189">
        <f t="shared" si="38"/>
        <v>0.21024923999999995</v>
      </c>
      <c r="R56" s="189">
        <f>IFERROR(R53/R51,"-  ")</f>
        <v>4.2373826666666663E-2</v>
      </c>
      <c r="S56" s="189">
        <f t="shared" ref="S56:AC56" si="39">IFERROR(S53/S51,"-  ")</f>
        <v>0.10087388666666668</v>
      </c>
      <c r="T56" s="189">
        <f t="shared" si="39"/>
        <v>0.15104167666666668</v>
      </c>
      <c r="U56" s="189">
        <f t="shared" si="39"/>
        <v>0.17460452000000001</v>
      </c>
      <c r="V56" s="189">
        <f t="shared" si="39"/>
        <v>0.1984427</v>
      </c>
      <c r="W56" s="189">
        <f t="shared" si="39"/>
        <v>0.23490863333333334</v>
      </c>
      <c r="X56" s="189">
        <f t="shared" si="39"/>
        <v>0.36255308666666669</v>
      </c>
      <c r="Y56" s="189">
        <f t="shared" si="39"/>
        <v>0.42406854000000005</v>
      </c>
      <c r="Z56" s="189">
        <f t="shared" si="39"/>
        <v>0.56501724666666664</v>
      </c>
      <c r="AA56" s="189">
        <f t="shared" si="39"/>
        <v>0.64511655666666667</v>
      </c>
      <c r="AB56" s="189">
        <f t="shared" si="39"/>
        <v>0.73788538333333331</v>
      </c>
      <c r="AC56" s="189">
        <f t="shared" si="39"/>
        <v>0.73788538333333331</v>
      </c>
      <c r="AD56" s="190"/>
      <c r="AE56" s="141">
        <v>49</v>
      </c>
    </row>
    <row r="57" spans="1:31">
      <c r="A57" s="182" t="s">
        <v>73</v>
      </c>
      <c r="B57" s="189">
        <f>IFERROR(HLOOKUP($B$7,$F$8:$AC$75,AE57,FALSE),"-  ")</f>
        <v>2.5807417566666664</v>
      </c>
      <c r="F57" s="189">
        <f>IFERROR(F55/F51,"-  ")</f>
        <v>1.1943333333333333E-3</v>
      </c>
      <c r="G57" s="189">
        <f t="shared" ref="G57:Q57" si="40">IFERROR(G55/G51,"-  ")</f>
        <v>3.4353333333333332E-3</v>
      </c>
      <c r="H57" s="189">
        <f t="shared" si="40"/>
        <v>5.6198600000000008E-3</v>
      </c>
      <c r="I57" s="189">
        <f t="shared" si="40"/>
        <v>6.5696666666666664E-3</v>
      </c>
      <c r="J57" s="189">
        <f t="shared" si="40"/>
        <v>0.14043316</v>
      </c>
      <c r="K57" s="189">
        <f t="shared" si="40"/>
        <v>0.34295641999999998</v>
      </c>
      <c r="L57" s="189">
        <f t="shared" si="40"/>
        <v>0.36544942333333336</v>
      </c>
      <c r="M57" s="189">
        <f t="shared" si="40"/>
        <v>0.37894132999999991</v>
      </c>
      <c r="N57" s="189">
        <f t="shared" si="40"/>
        <v>0.38119260277023997</v>
      </c>
      <c r="O57" s="189">
        <f t="shared" si="40"/>
        <v>0.48726581666666663</v>
      </c>
      <c r="P57" s="189">
        <f t="shared" si="40"/>
        <v>0.58093082666666662</v>
      </c>
      <c r="Q57" s="189">
        <f t="shared" si="40"/>
        <v>0.63934958333333336</v>
      </c>
      <c r="R57" s="189">
        <f>IFERROR(R55/R51,"-  ")</f>
        <v>0.45556430333333331</v>
      </c>
      <c r="S57" s="189">
        <f t="shared" ref="S57:AC57" si="41">IFERROR(S55/S51,"-  ")</f>
        <v>0.48799227999999994</v>
      </c>
      <c r="T57" s="189">
        <f t="shared" si="41"/>
        <v>0.49343747999999998</v>
      </c>
      <c r="U57" s="189">
        <f t="shared" si="41"/>
        <v>1.00761955</v>
      </c>
      <c r="V57" s="189">
        <f t="shared" si="41"/>
        <v>1.2494546000000002</v>
      </c>
      <c r="W57" s="189">
        <f t="shared" si="41"/>
        <v>1.37554917</v>
      </c>
      <c r="X57" s="189">
        <f t="shared" si="41"/>
        <v>1.7233729966666664</v>
      </c>
      <c r="Y57" s="189">
        <f t="shared" si="41"/>
        <v>1.9736860333333335</v>
      </c>
      <c r="Z57" s="189">
        <f t="shared" si="41"/>
        <v>1.9949710700000001</v>
      </c>
      <c r="AA57" s="189">
        <f t="shared" si="41"/>
        <v>2.3834699700000002</v>
      </c>
      <c r="AB57" s="189">
        <f t="shared" si="41"/>
        <v>2.5807417566666664</v>
      </c>
      <c r="AC57" s="189">
        <f t="shared" si="41"/>
        <v>0.73788538333333331</v>
      </c>
      <c r="AD57" s="190"/>
      <c r="AE57" s="141">
        <v>50</v>
      </c>
    </row>
    <row r="58" spans="1:31">
      <c r="A58" s="182" t="s">
        <v>74</v>
      </c>
      <c r="B58" s="189">
        <f>IFERROR(HLOOKUP($B$7,$F$8:$AC$75,AE58,FALSE),"-  ")</f>
        <v>0.80496587272727271</v>
      </c>
      <c r="F58" s="189">
        <f>IFERROR(F53/F52,"-  ")</f>
        <v>1.4331999999999999E-2</v>
      </c>
      <c r="G58" s="189">
        <f t="shared" ref="G58:Q58" si="42">IFERROR(G53/G52,"-  ")</f>
        <v>2.0611999999999998E-2</v>
      </c>
      <c r="H58" s="189">
        <f t="shared" si="42"/>
        <v>2.1170666666666667E-2</v>
      </c>
      <c r="I58" s="189">
        <f t="shared" si="42"/>
        <v>1.9709000000000001E-2</v>
      </c>
      <c r="J58" s="189">
        <f t="shared" si="42"/>
        <v>2.7156799999999998E-2</v>
      </c>
      <c r="K58" s="189">
        <f t="shared" si="42"/>
        <v>0.17798266666666668</v>
      </c>
      <c r="L58" s="189">
        <f t="shared" si="42"/>
        <v>0.15502890285714283</v>
      </c>
      <c r="M58" s="189">
        <f t="shared" si="42"/>
        <v>0.13868578999999998</v>
      </c>
      <c r="N58" s="189">
        <f t="shared" si="42"/>
        <v>0.14786254591587553</v>
      </c>
      <c r="O58" s="189">
        <f t="shared" si="42"/>
        <v>0.18485177999999999</v>
      </c>
      <c r="P58" s="189">
        <f t="shared" si="42"/>
        <v>0.17805870545454544</v>
      </c>
      <c r="Q58" s="189">
        <f t="shared" si="42"/>
        <v>0.21024923999999995</v>
      </c>
      <c r="R58" s="189">
        <f>IFERROR(R53/R52,"-  ")</f>
        <v>0.50848591999999992</v>
      </c>
      <c r="S58" s="189">
        <f t="shared" ref="S58:AC58" si="43">IFERROR(S53/S52,"-  ")</f>
        <v>0.60524332000000003</v>
      </c>
      <c r="T58" s="189">
        <f t="shared" si="43"/>
        <v>0.60416670666666672</v>
      </c>
      <c r="U58" s="189">
        <f t="shared" si="43"/>
        <v>0.52381356000000001</v>
      </c>
      <c r="V58" s="189">
        <f t="shared" si="43"/>
        <v>0.47626247999999999</v>
      </c>
      <c r="W58" s="189">
        <f t="shared" si="43"/>
        <v>0.46981726666666668</v>
      </c>
      <c r="X58" s="189">
        <f t="shared" si="43"/>
        <v>0.6215195771428571</v>
      </c>
      <c r="Y58" s="189">
        <f t="shared" si="43"/>
        <v>0.63610281000000002</v>
      </c>
      <c r="Z58" s="189">
        <f t="shared" si="43"/>
        <v>0.75335632888888893</v>
      </c>
      <c r="AA58" s="189">
        <f t="shared" si="43"/>
        <v>0.77413986800000001</v>
      </c>
      <c r="AB58" s="189">
        <f t="shared" si="43"/>
        <v>0.80496587272727271</v>
      </c>
      <c r="AC58" s="189">
        <f t="shared" si="43"/>
        <v>0.73788538333333331</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12000000</v>
      </c>
      <c r="F60" s="217">
        <f>SUM($F$4:$I$4)</f>
        <v>12000000</v>
      </c>
      <c r="G60" s="217">
        <f t="shared" ref="G60:AC60" si="44">SUM($F$4:$I$4)</f>
        <v>12000000</v>
      </c>
      <c r="H60" s="217">
        <f t="shared" si="44"/>
        <v>12000000</v>
      </c>
      <c r="I60" s="217">
        <f t="shared" si="44"/>
        <v>12000000</v>
      </c>
      <c r="J60" s="217">
        <f t="shared" si="44"/>
        <v>12000000</v>
      </c>
      <c r="K60" s="217">
        <f t="shared" si="44"/>
        <v>12000000</v>
      </c>
      <c r="L60" s="217">
        <f t="shared" si="44"/>
        <v>12000000</v>
      </c>
      <c r="M60" s="217">
        <f t="shared" si="44"/>
        <v>12000000</v>
      </c>
      <c r="N60" s="217">
        <f t="shared" si="44"/>
        <v>12000000</v>
      </c>
      <c r="O60" s="217">
        <f t="shared" si="44"/>
        <v>12000000</v>
      </c>
      <c r="P60" s="217">
        <f t="shared" si="44"/>
        <v>12000000</v>
      </c>
      <c r="Q60" s="217">
        <f t="shared" si="44"/>
        <v>12000000</v>
      </c>
      <c r="R60" s="217">
        <f t="shared" si="44"/>
        <v>12000000</v>
      </c>
      <c r="S60" s="217">
        <f t="shared" si="44"/>
        <v>12000000</v>
      </c>
      <c r="T60" s="217">
        <f t="shared" si="44"/>
        <v>12000000</v>
      </c>
      <c r="U60" s="217">
        <f t="shared" si="44"/>
        <v>12000000</v>
      </c>
      <c r="V60" s="217">
        <f t="shared" si="44"/>
        <v>12000000</v>
      </c>
      <c r="W60" s="217">
        <f t="shared" si="44"/>
        <v>12000000</v>
      </c>
      <c r="X60" s="217">
        <f t="shared" si="44"/>
        <v>12000000</v>
      </c>
      <c r="Y60" s="217">
        <f t="shared" si="44"/>
        <v>12000000</v>
      </c>
      <c r="Z60" s="217">
        <f t="shared" si="44"/>
        <v>12000000</v>
      </c>
      <c r="AA60" s="217">
        <f t="shared" si="44"/>
        <v>12000000</v>
      </c>
      <c r="AB60" s="217">
        <f>SUM($F$4:$I$4)</f>
        <v>12000000</v>
      </c>
      <c r="AC60" s="217">
        <f t="shared" si="44"/>
        <v>12000000</v>
      </c>
      <c r="AD60" s="190"/>
      <c r="AE60" s="141">
        <v>53</v>
      </c>
    </row>
    <row r="61" spans="1:31">
      <c r="A61" s="182" t="s">
        <v>58</v>
      </c>
      <c r="B61" s="206">
        <f>HLOOKUP($B$7,$F$8:$AC$75,AE61,FALSE)</f>
        <v>2844403.87</v>
      </c>
      <c r="F61" s="218">
        <f>F53</f>
        <v>3583</v>
      </c>
      <c r="G61" s="218">
        <f t="shared" ref="G61:Q61" si="45">G53</f>
        <v>10306</v>
      </c>
      <c r="H61" s="218">
        <f t="shared" si="45"/>
        <v>15878</v>
      </c>
      <c r="I61" s="218">
        <f t="shared" si="45"/>
        <v>19709</v>
      </c>
      <c r="J61" s="218">
        <f t="shared" si="45"/>
        <v>33946</v>
      </c>
      <c r="K61" s="218">
        <f t="shared" si="45"/>
        <v>266974</v>
      </c>
      <c r="L61" s="218">
        <f t="shared" si="45"/>
        <v>271300.57999999996</v>
      </c>
      <c r="M61" s="218">
        <f t="shared" si="45"/>
        <v>277371.57999999996</v>
      </c>
      <c r="N61" s="218">
        <f t="shared" si="45"/>
        <v>332690.72831071995</v>
      </c>
      <c r="O61" s="218">
        <f t="shared" si="45"/>
        <v>462129.44999999995</v>
      </c>
      <c r="P61" s="218">
        <f t="shared" si="45"/>
        <v>489661.43999999994</v>
      </c>
      <c r="Q61" s="218">
        <f t="shared" si="45"/>
        <v>630747.71999999986</v>
      </c>
      <c r="R61" s="218">
        <f>R53+Q61</f>
        <v>757869.19999999984</v>
      </c>
      <c r="S61" s="218">
        <f>S40+R61</f>
        <v>933369.37999999989</v>
      </c>
      <c r="T61" s="218">
        <f t="shared" ref="T61:AC61" si="46">T40+S61</f>
        <v>1083872.7499999998</v>
      </c>
      <c r="U61" s="218">
        <f t="shared" si="46"/>
        <v>1154561.2799999998</v>
      </c>
      <c r="V61" s="218">
        <f t="shared" si="46"/>
        <v>1226075.8199999998</v>
      </c>
      <c r="W61" s="218">
        <f t="shared" si="46"/>
        <v>1335473.6199999999</v>
      </c>
      <c r="X61" s="218">
        <f t="shared" si="46"/>
        <v>1718406.98</v>
      </c>
      <c r="Y61" s="218">
        <f t="shared" si="46"/>
        <v>1902953.3399999999</v>
      </c>
      <c r="Z61" s="218">
        <f t="shared" si="46"/>
        <v>2325799.46</v>
      </c>
      <c r="AA61" s="218">
        <f t="shared" si="46"/>
        <v>2566097.39</v>
      </c>
      <c r="AB61" s="218">
        <f t="shared" si="46"/>
        <v>2844403.87</v>
      </c>
      <c r="AC61" s="218">
        <f t="shared" si="46"/>
        <v>2844403.87</v>
      </c>
      <c r="AD61" s="190"/>
      <c r="AE61" s="141">
        <v>54</v>
      </c>
    </row>
    <row r="62" spans="1:31">
      <c r="A62" s="213" t="s">
        <v>57</v>
      </c>
      <c r="B62" s="219">
        <f>HLOOKUP($B$7,$F$8:$AC$75,AE62,FALSE)</f>
        <v>8372972.9900000002</v>
      </c>
      <c r="F62" s="203">
        <f>F61+F54</f>
        <v>3583</v>
      </c>
      <c r="G62" s="203">
        <f>G61+G54</f>
        <v>10306</v>
      </c>
      <c r="H62" s="203">
        <f t="shared" ref="H62:Q62" si="47">H61+H54</f>
        <v>16859.580000000002</v>
      </c>
      <c r="I62" s="203">
        <f t="shared" si="47"/>
        <v>19709</v>
      </c>
      <c r="J62" s="203">
        <f t="shared" si="47"/>
        <v>421299.48</v>
      </c>
      <c r="K62" s="203">
        <f t="shared" si="47"/>
        <v>1028869.26</v>
      </c>
      <c r="L62" s="203">
        <f t="shared" si="47"/>
        <v>1096348.27</v>
      </c>
      <c r="M62" s="203">
        <f t="shared" si="47"/>
        <v>1136823.9899999998</v>
      </c>
      <c r="N62" s="203">
        <f t="shared" si="47"/>
        <v>1143577.8083107199</v>
      </c>
      <c r="O62" s="203">
        <f t="shared" si="47"/>
        <v>1461797.45</v>
      </c>
      <c r="P62" s="203">
        <f t="shared" si="47"/>
        <v>1742792.48</v>
      </c>
      <c r="Q62" s="203">
        <f t="shared" si="47"/>
        <v>1918048.75</v>
      </c>
      <c r="R62" s="203">
        <f>R61+R54</f>
        <v>1997440.63</v>
      </c>
      <c r="S62" s="203">
        <f>S61+S54</f>
        <v>2094724.5599999998</v>
      </c>
      <c r="T62" s="203">
        <f t="shared" ref="T62:AC62" si="48">T61+T54</f>
        <v>2111060.1599999997</v>
      </c>
      <c r="U62" s="203">
        <f t="shared" si="48"/>
        <v>3653606.3699999996</v>
      </c>
      <c r="V62" s="203">
        <f t="shared" si="48"/>
        <v>4379111.5199999996</v>
      </c>
      <c r="W62" s="203">
        <f t="shared" si="48"/>
        <v>4757395.2300000004</v>
      </c>
      <c r="X62" s="203">
        <f t="shared" si="48"/>
        <v>5800866.709999999</v>
      </c>
      <c r="Y62" s="203">
        <f t="shared" si="48"/>
        <v>6551805.8200000003</v>
      </c>
      <c r="Z62" s="203">
        <f t="shared" si="48"/>
        <v>6615660.9299999997</v>
      </c>
      <c r="AA62" s="203">
        <f t="shared" si="48"/>
        <v>7781157.6300000008</v>
      </c>
      <c r="AB62" s="203">
        <f t="shared" si="48"/>
        <v>8372972.9900000002</v>
      </c>
      <c r="AC62" s="203">
        <f t="shared" si="48"/>
        <v>2844403.87</v>
      </c>
      <c r="AD62" s="190"/>
      <c r="AE62" s="141">
        <v>55</v>
      </c>
    </row>
    <row r="63" spans="1:31">
      <c r="A63" s="182" t="s">
        <v>53</v>
      </c>
      <c r="B63" s="189">
        <f>IFERROR(HLOOKUP($B$7,$F$8:$AC$75,AE63,FALSE),"-  ")</f>
        <v>0.23703365583333333</v>
      </c>
      <c r="F63" s="189">
        <f>IFERROR(F61/F60,"-  ")</f>
        <v>2.9858333333333332E-4</v>
      </c>
      <c r="G63" s="189">
        <f t="shared" ref="G63:Q63" si="49">IFERROR(G61/G60,"-  ")</f>
        <v>8.588333333333333E-4</v>
      </c>
      <c r="H63" s="189">
        <f t="shared" si="49"/>
        <v>1.3231666666666667E-3</v>
      </c>
      <c r="I63" s="189">
        <f t="shared" si="49"/>
        <v>1.6424166666666666E-3</v>
      </c>
      <c r="J63" s="189">
        <f t="shared" si="49"/>
        <v>2.8288333333333334E-3</v>
      </c>
      <c r="K63" s="189">
        <f t="shared" si="49"/>
        <v>2.2247833333333335E-2</v>
      </c>
      <c r="L63" s="189">
        <f t="shared" si="49"/>
        <v>2.2608381666666663E-2</v>
      </c>
      <c r="M63" s="189">
        <f t="shared" si="49"/>
        <v>2.3114298333333332E-2</v>
      </c>
      <c r="N63" s="189">
        <f t="shared" si="49"/>
        <v>2.7724227359226663E-2</v>
      </c>
      <c r="O63" s="189">
        <f t="shared" si="49"/>
        <v>3.8510787499999997E-2</v>
      </c>
      <c r="P63" s="189">
        <f t="shared" si="49"/>
        <v>4.0805119999999993E-2</v>
      </c>
      <c r="Q63" s="189">
        <f t="shared" si="49"/>
        <v>5.2562309999999987E-2</v>
      </c>
      <c r="R63" s="189">
        <f>IFERROR(R61/R60,"-  ")</f>
        <v>6.3155766666666655E-2</v>
      </c>
      <c r="S63" s="189">
        <f t="shared" ref="S63:AC63" si="50">IFERROR(S61/S60,"-  ")</f>
        <v>7.778078166666666E-2</v>
      </c>
      <c r="T63" s="189">
        <f t="shared" si="50"/>
        <v>9.0322729166666643E-2</v>
      </c>
      <c r="U63" s="189">
        <f t="shared" si="50"/>
        <v>9.6213439999999983E-2</v>
      </c>
      <c r="V63" s="189">
        <f t="shared" si="50"/>
        <v>0.10217298499999998</v>
      </c>
      <c r="W63" s="189">
        <f t="shared" si="50"/>
        <v>0.11128946833333332</v>
      </c>
      <c r="X63" s="189">
        <f t="shared" si="50"/>
        <v>0.14320058166666666</v>
      </c>
      <c r="Y63" s="189">
        <f t="shared" si="50"/>
        <v>0.15857944499999999</v>
      </c>
      <c r="Z63" s="189">
        <f t="shared" si="50"/>
        <v>0.19381662166666666</v>
      </c>
      <c r="AA63" s="189">
        <f t="shared" si="50"/>
        <v>0.21384144916666667</v>
      </c>
      <c r="AB63" s="189">
        <f t="shared" si="50"/>
        <v>0.23703365583333333</v>
      </c>
      <c r="AC63" s="189">
        <f t="shared" si="50"/>
        <v>0.23703365583333333</v>
      </c>
      <c r="AD63" s="190"/>
      <c r="AE63" s="141">
        <v>56</v>
      </c>
    </row>
    <row r="64" spans="1:31">
      <c r="A64" s="182" t="s">
        <v>54</v>
      </c>
      <c r="B64" s="189">
        <f>IFERROR(HLOOKUP($B$7,$F$8:$AC$75,AE64,FALSE),"-  ")</f>
        <v>0.69774774916666671</v>
      </c>
      <c r="F64" s="189">
        <f>IFERROR(F62/F60,"-  ")</f>
        <v>2.9858333333333332E-4</v>
      </c>
      <c r="G64" s="189">
        <f t="shared" ref="G64:Q64" si="51">IFERROR(G62/G60,"-  ")</f>
        <v>8.588333333333333E-4</v>
      </c>
      <c r="H64" s="189">
        <f t="shared" si="51"/>
        <v>1.4049650000000002E-3</v>
      </c>
      <c r="I64" s="189">
        <f t="shared" si="51"/>
        <v>1.6424166666666666E-3</v>
      </c>
      <c r="J64" s="189">
        <f t="shared" si="51"/>
        <v>3.510829E-2</v>
      </c>
      <c r="K64" s="189">
        <f t="shared" si="51"/>
        <v>8.5739104999999996E-2</v>
      </c>
      <c r="L64" s="189">
        <f t="shared" si="51"/>
        <v>9.1362355833333339E-2</v>
      </c>
      <c r="M64" s="189">
        <f t="shared" si="51"/>
        <v>9.4735332499999977E-2</v>
      </c>
      <c r="N64" s="189">
        <f t="shared" si="51"/>
        <v>9.5298150692559994E-2</v>
      </c>
      <c r="O64" s="189">
        <f t="shared" si="51"/>
        <v>0.12181645416666666</v>
      </c>
      <c r="P64" s="189">
        <f t="shared" si="51"/>
        <v>0.14523270666666666</v>
      </c>
      <c r="Q64" s="189">
        <f t="shared" si="51"/>
        <v>0.15983739583333334</v>
      </c>
      <c r="R64" s="189">
        <f>IFERROR(R62/R60,"-  ")</f>
        <v>0.16645338583333333</v>
      </c>
      <c r="S64" s="189">
        <f t="shared" ref="S64:AC64" si="52">IFERROR(S62/S60,"-  ")</f>
        <v>0.17456037999999999</v>
      </c>
      <c r="T64" s="189">
        <f t="shared" si="52"/>
        <v>0.17592167999999997</v>
      </c>
      <c r="U64" s="189">
        <f t="shared" si="52"/>
        <v>0.30446719749999995</v>
      </c>
      <c r="V64" s="189">
        <f t="shared" si="52"/>
        <v>0.36492595999999994</v>
      </c>
      <c r="W64" s="189">
        <f t="shared" si="52"/>
        <v>0.39644960250000005</v>
      </c>
      <c r="X64" s="189">
        <f t="shared" si="52"/>
        <v>0.48340555916666661</v>
      </c>
      <c r="Y64" s="189">
        <f t="shared" si="52"/>
        <v>0.54598381833333332</v>
      </c>
      <c r="Z64" s="189">
        <f t="shared" si="52"/>
        <v>0.55130507750000002</v>
      </c>
      <c r="AA64" s="189">
        <f t="shared" si="52"/>
        <v>0.64842980250000004</v>
      </c>
      <c r="AB64" s="189">
        <f t="shared" si="52"/>
        <v>0.69774774916666671</v>
      </c>
      <c r="AC64" s="189">
        <f t="shared" si="52"/>
        <v>0.23703365583333333</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456</v>
      </c>
      <c r="E71" s="175" t="s">
        <v>111</v>
      </c>
      <c r="F71" s="176">
        <v>0</v>
      </c>
      <c r="G71" s="176">
        <v>0</v>
      </c>
      <c r="H71" s="176">
        <v>0</v>
      </c>
      <c r="I71" s="176">
        <v>0</v>
      </c>
      <c r="J71" s="176">
        <v>0</v>
      </c>
      <c r="K71" s="176">
        <v>0</v>
      </c>
      <c r="L71" s="176">
        <v>0</v>
      </c>
      <c r="M71" s="176">
        <v>0</v>
      </c>
      <c r="N71" s="176">
        <v>0</v>
      </c>
      <c r="O71" s="176">
        <v>0</v>
      </c>
      <c r="P71" s="176">
        <v>0</v>
      </c>
      <c r="Q71" s="176">
        <v>0</v>
      </c>
      <c r="R71" s="235"/>
      <c r="S71" s="235">
        <v>35</v>
      </c>
      <c r="T71" s="235">
        <v>104</v>
      </c>
      <c r="U71" s="235">
        <v>155</v>
      </c>
      <c r="V71" s="235">
        <v>186</v>
      </c>
      <c r="W71" s="235">
        <v>217</v>
      </c>
      <c r="X71" s="235">
        <v>256</v>
      </c>
      <c r="Y71" s="235">
        <v>371</v>
      </c>
      <c r="Z71" s="235">
        <v>401</v>
      </c>
      <c r="AA71" s="235">
        <v>431</v>
      </c>
      <c r="AB71" s="235">
        <v>456</v>
      </c>
      <c r="AC71" s="235"/>
      <c r="AD71" s="172"/>
      <c r="AE71" s="141">
        <v>64</v>
      </c>
    </row>
    <row r="72" spans="1:31">
      <c r="A72" s="173" t="s">
        <v>32</v>
      </c>
      <c r="B72" s="174">
        <f>HLOOKUP($B$7,$F$8:$AC$75,AE72,FALSE)</f>
        <v>142</v>
      </c>
      <c r="E72" s="175" t="s">
        <v>111</v>
      </c>
      <c r="F72" s="176">
        <v>0</v>
      </c>
      <c r="G72" s="176">
        <v>0</v>
      </c>
      <c r="H72" s="176">
        <v>0</v>
      </c>
      <c r="I72" s="176">
        <v>0</v>
      </c>
      <c r="J72" s="176">
        <v>10</v>
      </c>
      <c r="K72" s="176">
        <v>29</v>
      </c>
      <c r="L72" s="176">
        <v>45</v>
      </c>
      <c r="M72" s="176">
        <v>49</v>
      </c>
      <c r="N72" s="176">
        <v>51</v>
      </c>
      <c r="O72" s="176">
        <v>64</v>
      </c>
      <c r="P72" s="176">
        <v>72</v>
      </c>
      <c r="Q72" s="176">
        <v>73</v>
      </c>
      <c r="R72" s="235">
        <v>75</v>
      </c>
      <c r="S72" s="235">
        <v>75</v>
      </c>
      <c r="T72" s="235">
        <v>77</v>
      </c>
      <c r="U72" s="235">
        <v>78</v>
      </c>
      <c r="V72" s="235">
        <v>79</v>
      </c>
      <c r="W72" s="235">
        <v>92</v>
      </c>
      <c r="X72" s="235">
        <v>100</v>
      </c>
      <c r="Y72" s="235">
        <v>106</v>
      </c>
      <c r="Z72" s="235">
        <v>113</v>
      </c>
      <c r="AA72" s="235">
        <v>134</v>
      </c>
      <c r="AB72" s="235">
        <v>142</v>
      </c>
      <c r="AC72" s="235"/>
      <c r="AD72" s="172"/>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2"/>
      <c r="AE73" s="141">
        <v>66</v>
      </c>
    </row>
    <row r="74" spans="1:31" s="141" customFormat="1">
      <c r="A74" s="173" t="s">
        <v>109</v>
      </c>
      <c r="B74" s="174">
        <f>HLOOKUP($B$7,$F$8:$AC$75,AE74,FALSE)</f>
        <v>0</v>
      </c>
      <c r="C74" s="222"/>
      <c r="E74" s="175" t="s">
        <v>28</v>
      </c>
      <c r="F74" s="223"/>
      <c r="G74" s="223"/>
      <c r="H74" s="224">
        <v>74.8125</v>
      </c>
      <c r="I74" s="223">
        <f>H74</f>
        <v>74.8125</v>
      </c>
      <c r="J74" s="223">
        <f>H74</f>
        <v>74.8125</v>
      </c>
      <c r="K74" s="224">
        <v>74.8125</v>
      </c>
      <c r="L74" s="223">
        <f>K74</f>
        <v>74.8125</v>
      </c>
      <c r="M74" s="223">
        <f>K74</f>
        <v>74.8125</v>
      </c>
      <c r="N74" s="224">
        <v>74.8125</v>
      </c>
      <c r="O74" s="223">
        <f>N74</f>
        <v>74.8125</v>
      </c>
      <c r="P74" s="223">
        <f>N74</f>
        <v>74.8125</v>
      </c>
      <c r="Q74" s="224">
        <v>74.8125</v>
      </c>
      <c r="R74" s="223">
        <f>Q74</f>
        <v>74.8125</v>
      </c>
      <c r="S74" s="223">
        <f>Q74</f>
        <v>74.8125</v>
      </c>
      <c r="T74" s="238">
        <v>74.8125</v>
      </c>
      <c r="U74" s="223">
        <f>T74</f>
        <v>74.8125</v>
      </c>
      <c r="V74" s="223">
        <f>T74</f>
        <v>74.8125</v>
      </c>
      <c r="W74" s="238"/>
      <c r="X74" s="223">
        <f>W74</f>
        <v>0</v>
      </c>
      <c r="Y74" s="223">
        <f>W74</f>
        <v>0</v>
      </c>
      <c r="Z74" s="238"/>
      <c r="AA74" s="223">
        <f>Z74</f>
        <v>0</v>
      </c>
      <c r="AB74" s="223">
        <f>Z74</f>
        <v>0</v>
      </c>
      <c r="AC74" s="238"/>
      <c r="AD74" s="172"/>
      <c r="AE74" s="141">
        <v>67</v>
      </c>
    </row>
    <row r="75" spans="1:31" s="141" customFormat="1" ht="15" customHeight="1">
      <c r="A75" s="173" t="s">
        <v>110</v>
      </c>
      <c r="B75" s="174">
        <f>HLOOKUP($B$7,$F$8:$AC$75,AE75,FALSE)</f>
        <v>0</v>
      </c>
      <c r="C75" s="222"/>
      <c r="D75" s="222"/>
      <c r="E75" s="175" t="s">
        <v>28</v>
      </c>
      <c r="F75" s="223"/>
      <c r="G75" s="223"/>
      <c r="H75" s="224">
        <v>831.25</v>
      </c>
      <c r="I75" s="223">
        <f>H75</f>
        <v>831.25</v>
      </c>
      <c r="J75" s="223">
        <f>H75</f>
        <v>831.25</v>
      </c>
      <c r="K75" s="224">
        <v>831.25</v>
      </c>
      <c r="L75" s="223">
        <f>K75</f>
        <v>831.25</v>
      </c>
      <c r="M75" s="223">
        <f>K75</f>
        <v>831.25</v>
      </c>
      <c r="N75" s="224">
        <v>831.25</v>
      </c>
      <c r="O75" s="223">
        <f>N75</f>
        <v>831.25</v>
      </c>
      <c r="P75" s="223">
        <f>N75</f>
        <v>831.25</v>
      </c>
      <c r="Q75" s="224">
        <v>831.25</v>
      </c>
      <c r="R75" s="223">
        <f>Q75</f>
        <v>831.25</v>
      </c>
      <c r="S75" s="223">
        <f>Q75</f>
        <v>831.25</v>
      </c>
      <c r="T75" s="238">
        <v>831.25</v>
      </c>
      <c r="U75" s="223">
        <f>T75</f>
        <v>831.25</v>
      </c>
      <c r="V75" s="223">
        <f>T75</f>
        <v>831.25</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39"/>
      <c r="AA76" s="222"/>
      <c r="AB76" s="222"/>
      <c r="AC76" s="222"/>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0" s="141" customFormat="1">
      <c r="A81" s="228">
        <f>VLOOKUP(B7,E88:T111,6,FALSE)</f>
        <v>0</v>
      </c>
      <c r="B81" s="230"/>
      <c r="C81" s="222"/>
      <c r="AD81" s="225"/>
    </row>
    <row r="82" spans="1:30" s="141" customFormat="1">
      <c r="A82" s="167" t="s">
        <v>37</v>
      </c>
      <c r="B82" s="160"/>
      <c r="C82" s="222"/>
      <c r="AD82" s="225"/>
    </row>
    <row r="83" spans="1:30" s="141" customFormat="1" ht="15" customHeight="1">
      <c r="A83" s="228">
        <f>VLOOKUP(B7,E88:T111,10,FALSE)</f>
        <v>0</v>
      </c>
      <c r="B83" s="231"/>
      <c r="C83" s="222"/>
      <c r="AD83" s="225"/>
    </row>
    <row r="84" spans="1:30">
      <c r="A84" s="167" t="s">
        <v>49</v>
      </c>
    </row>
    <row r="85" spans="1:30">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0">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0">
      <c r="A87" s="229"/>
      <c r="D87" s="222"/>
      <c r="E87" s="139"/>
      <c r="F87" s="326" t="s">
        <v>26</v>
      </c>
      <c r="G87" s="326"/>
      <c r="H87" s="326"/>
      <c r="I87" s="326"/>
      <c r="J87" s="326" t="s">
        <v>100</v>
      </c>
      <c r="K87" s="326"/>
      <c r="L87" s="326"/>
      <c r="M87" s="326"/>
      <c r="N87" s="326" t="s">
        <v>34</v>
      </c>
      <c r="O87" s="326"/>
      <c r="P87" s="326"/>
      <c r="Q87" s="326"/>
      <c r="R87" s="326" t="s">
        <v>49</v>
      </c>
      <c r="S87" s="326"/>
      <c r="T87" s="326"/>
      <c r="U87" s="263"/>
      <c r="V87" s="263"/>
      <c r="W87" s="263"/>
      <c r="X87" s="263"/>
      <c r="Y87" s="263"/>
      <c r="Z87" s="263"/>
      <c r="AA87" s="263"/>
      <c r="AB87" s="263"/>
      <c r="AC87" s="263"/>
    </row>
    <row r="88" spans="1:30">
      <c r="D88" s="222"/>
      <c r="E88" s="162">
        <v>40909</v>
      </c>
      <c r="F88" s="327"/>
      <c r="G88" s="327"/>
      <c r="H88" s="327"/>
      <c r="I88" s="327"/>
      <c r="J88" s="327"/>
      <c r="K88" s="327"/>
      <c r="L88" s="327"/>
      <c r="M88" s="327"/>
      <c r="N88" s="327" t="s">
        <v>211</v>
      </c>
      <c r="O88" s="327"/>
      <c r="P88" s="327"/>
      <c r="Q88" s="327"/>
      <c r="R88" s="328"/>
      <c r="S88" s="328"/>
      <c r="T88" s="328"/>
      <c r="AD88" s="139"/>
    </row>
    <row r="89" spans="1:30">
      <c r="D89" s="222"/>
      <c r="E89" s="162">
        <v>40940</v>
      </c>
      <c r="F89" s="327"/>
      <c r="G89" s="327"/>
      <c r="H89" s="327"/>
      <c r="I89" s="327"/>
      <c r="J89" s="327"/>
      <c r="K89" s="327"/>
      <c r="L89" s="327"/>
      <c r="M89" s="327"/>
      <c r="N89" s="330" t="s">
        <v>212</v>
      </c>
      <c r="O89" s="331"/>
      <c r="P89" s="331"/>
      <c r="Q89" s="332"/>
      <c r="R89" s="328"/>
      <c r="S89" s="328"/>
      <c r="T89" s="328"/>
      <c r="AD89" s="139"/>
    </row>
    <row r="90" spans="1:30">
      <c r="D90" s="222"/>
      <c r="E90" s="162">
        <v>40969</v>
      </c>
      <c r="F90" s="327"/>
      <c r="G90" s="327"/>
      <c r="H90" s="327"/>
      <c r="I90" s="327"/>
      <c r="J90" s="327"/>
      <c r="K90" s="327"/>
      <c r="L90" s="327"/>
      <c r="M90" s="327"/>
      <c r="N90" s="330" t="s">
        <v>212</v>
      </c>
      <c r="O90" s="331"/>
      <c r="P90" s="331"/>
      <c r="Q90" s="332"/>
      <c r="R90" s="328"/>
      <c r="S90" s="328"/>
      <c r="T90" s="328"/>
      <c r="AD90" s="139"/>
    </row>
    <row r="91" spans="1:30">
      <c r="D91" s="222"/>
      <c r="E91" s="162">
        <v>41000</v>
      </c>
      <c r="F91" s="327"/>
      <c r="G91" s="327"/>
      <c r="H91" s="327"/>
      <c r="I91" s="327"/>
      <c r="J91" s="327"/>
      <c r="K91" s="327"/>
      <c r="L91" s="327"/>
      <c r="M91" s="327"/>
      <c r="N91" s="327"/>
      <c r="O91" s="327"/>
      <c r="P91" s="327"/>
      <c r="Q91" s="327"/>
      <c r="R91" s="328"/>
      <c r="S91" s="328"/>
      <c r="T91" s="328"/>
      <c r="AD91" s="139"/>
    </row>
    <row r="92" spans="1:30">
      <c r="D92" s="222"/>
      <c r="E92" s="162">
        <v>41030</v>
      </c>
      <c r="F92" s="327" t="s">
        <v>213</v>
      </c>
      <c r="G92" s="327"/>
      <c r="H92" s="327"/>
      <c r="I92" s="327"/>
      <c r="J92" s="327"/>
      <c r="K92" s="327"/>
      <c r="L92" s="327"/>
      <c r="M92" s="327"/>
      <c r="N92" s="327" t="s">
        <v>214</v>
      </c>
      <c r="O92" s="327"/>
      <c r="P92" s="327"/>
      <c r="Q92" s="327"/>
      <c r="R92" s="328"/>
      <c r="S92" s="328"/>
      <c r="T92" s="328"/>
      <c r="AD92" s="139"/>
    </row>
    <row r="93" spans="1:30">
      <c r="D93" s="222"/>
      <c r="E93" s="162">
        <v>41061</v>
      </c>
      <c r="F93" s="327"/>
      <c r="G93" s="327"/>
      <c r="H93" s="327"/>
      <c r="I93" s="327"/>
      <c r="J93" s="327"/>
      <c r="K93" s="327"/>
      <c r="L93" s="327"/>
      <c r="M93" s="327"/>
      <c r="N93" s="327" t="s">
        <v>214</v>
      </c>
      <c r="O93" s="327"/>
      <c r="P93" s="327"/>
      <c r="Q93" s="327"/>
      <c r="R93" s="328"/>
      <c r="S93" s="328"/>
      <c r="T93" s="328"/>
      <c r="AD93" s="139"/>
    </row>
    <row r="94" spans="1:30" ht="13.9" customHeight="1">
      <c r="D94" s="222"/>
      <c r="E94" s="162">
        <v>41091</v>
      </c>
      <c r="F94" s="327"/>
      <c r="G94" s="327"/>
      <c r="H94" s="327"/>
      <c r="I94" s="327"/>
      <c r="J94" s="327"/>
      <c r="K94" s="327"/>
      <c r="L94" s="327"/>
      <c r="M94" s="327"/>
      <c r="N94" s="327" t="s">
        <v>214</v>
      </c>
      <c r="O94" s="327"/>
      <c r="P94" s="327"/>
      <c r="Q94" s="327"/>
      <c r="R94" s="328"/>
      <c r="S94" s="328"/>
      <c r="T94" s="328"/>
      <c r="AD94" s="139"/>
    </row>
    <row r="95" spans="1:30">
      <c r="D95" s="222"/>
      <c r="E95" s="162">
        <v>41122</v>
      </c>
      <c r="F95" s="327"/>
      <c r="G95" s="327"/>
      <c r="H95" s="327"/>
      <c r="I95" s="327"/>
      <c r="J95" s="327"/>
      <c r="K95" s="327"/>
      <c r="L95" s="327"/>
      <c r="M95" s="327"/>
      <c r="N95" s="327" t="s">
        <v>214</v>
      </c>
      <c r="O95" s="327"/>
      <c r="P95" s="327"/>
      <c r="Q95" s="327"/>
      <c r="R95" s="328"/>
      <c r="S95" s="328"/>
      <c r="T95" s="328"/>
      <c r="AD95" s="139"/>
    </row>
    <row r="96" spans="1:30" ht="13.9" customHeight="1">
      <c r="D96" s="234"/>
      <c r="E96" s="162">
        <v>41153</v>
      </c>
      <c r="F96" s="327"/>
      <c r="G96" s="327"/>
      <c r="H96" s="327"/>
      <c r="I96" s="327"/>
      <c r="J96" s="327"/>
      <c r="K96" s="327"/>
      <c r="L96" s="327"/>
      <c r="M96" s="327"/>
      <c r="N96" s="327" t="s">
        <v>214</v>
      </c>
      <c r="O96" s="327"/>
      <c r="P96" s="327"/>
      <c r="Q96" s="327"/>
      <c r="R96" s="328"/>
      <c r="S96" s="328"/>
      <c r="T96" s="328"/>
      <c r="AD96" s="139"/>
    </row>
    <row r="97" spans="4:30" ht="13.9" customHeight="1">
      <c r="D97" s="234"/>
      <c r="E97" s="162">
        <v>41183</v>
      </c>
      <c r="F97" s="327"/>
      <c r="G97" s="327"/>
      <c r="H97" s="327"/>
      <c r="I97" s="327"/>
      <c r="J97" s="327"/>
      <c r="K97" s="327"/>
      <c r="L97" s="327"/>
      <c r="M97" s="327"/>
      <c r="N97" s="327" t="s">
        <v>215</v>
      </c>
      <c r="O97" s="327"/>
      <c r="P97" s="327"/>
      <c r="Q97" s="327"/>
      <c r="R97" s="328"/>
      <c r="S97" s="328"/>
      <c r="T97" s="328"/>
      <c r="AD97" s="139"/>
    </row>
    <row r="98" spans="4:30" ht="13.9" customHeight="1">
      <c r="D98" s="234"/>
      <c r="E98" s="162">
        <v>41214</v>
      </c>
      <c r="F98" s="327"/>
      <c r="G98" s="327"/>
      <c r="H98" s="327"/>
      <c r="I98" s="327"/>
      <c r="J98" s="327"/>
      <c r="K98" s="327"/>
      <c r="L98" s="327"/>
      <c r="M98" s="327"/>
      <c r="N98" s="327" t="s">
        <v>216</v>
      </c>
      <c r="O98" s="327"/>
      <c r="P98" s="327"/>
      <c r="Q98" s="327"/>
      <c r="R98" s="328"/>
      <c r="S98" s="328"/>
      <c r="T98" s="328"/>
      <c r="AD98" s="139"/>
    </row>
    <row r="99" spans="4:30" ht="13.9" customHeight="1">
      <c r="D99" s="234"/>
      <c r="E99" s="162">
        <v>41244</v>
      </c>
      <c r="F99" s="327" t="s">
        <v>142</v>
      </c>
      <c r="G99" s="327"/>
      <c r="H99" s="327"/>
      <c r="I99" s="327"/>
      <c r="J99" s="327"/>
      <c r="K99" s="327"/>
      <c r="L99" s="327"/>
      <c r="M99" s="327"/>
      <c r="N99" s="327" t="s">
        <v>216</v>
      </c>
      <c r="O99" s="327"/>
      <c r="P99" s="327"/>
      <c r="Q99" s="327"/>
      <c r="R99" s="328"/>
      <c r="S99" s="328"/>
      <c r="T99" s="328"/>
      <c r="AD99" s="139"/>
    </row>
    <row r="100" spans="4:30">
      <c r="E100" s="162">
        <v>41275</v>
      </c>
      <c r="F100" s="327"/>
      <c r="G100" s="327"/>
      <c r="H100" s="327"/>
      <c r="I100" s="327"/>
      <c r="J100" s="327" t="s">
        <v>228</v>
      </c>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c r="S101" s="328"/>
      <c r="T101" s="328"/>
      <c r="AD101" s="139"/>
    </row>
    <row r="102" spans="4:30">
      <c r="E102" s="162">
        <v>41334</v>
      </c>
      <c r="F102" s="327"/>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c r="S104" s="328"/>
      <c r="T104" s="328"/>
      <c r="AD104" s="139"/>
    </row>
    <row r="105" spans="4:30">
      <c r="E105" s="162">
        <v>41426</v>
      </c>
      <c r="F105" s="327"/>
      <c r="G105" s="327"/>
      <c r="H105" s="327"/>
      <c r="I105" s="327"/>
      <c r="J105" s="327"/>
      <c r="K105" s="327"/>
      <c r="L105" s="327"/>
      <c r="M105" s="327"/>
      <c r="N105" s="327"/>
      <c r="O105" s="327"/>
      <c r="P105" s="327"/>
      <c r="Q105" s="327"/>
      <c r="R105" s="328"/>
      <c r="S105" s="328"/>
      <c r="T105" s="328"/>
      <c r="AD105" s="139"/>
    </row>
    <row r="106" spans="4:30">
      <c r="E106" s="162">
        <v>41456</v>
      </c>
      <c r="F106" s="327"/>
      <c r="G106" s="327"/>
      <c r="H106" s="327"/>
      <c r="I106" s="327"/>
      <c r="J106" s="327"/>
      <c r="K106" s="327"/>
      <c r="L106" s="327"/>
      <c r="M106" s="327"/>
      <c r="N106" s="327"/>
      <c r="O106" s="327"/>
      <c r="P106" s="327"/>
      <c r="Q106" s="327"/>
      <c r="R106" s="328"/>
      <c r="S106" s="328"/>
      <c r="T106" s="328"/>
      <c r="AD106" s="139"/>
    </row>
    <row r="107" spans="4:30">
      <c r="E107" s="162">
        <v>41487</v>
      </c>
      <c r="F107" s="327"/>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sheetData>
  <sheetProtection password="F219" sheet="1" objects="1" scenarios="1"/>
  <customSheetViews>
    <customSheetView guid="{00D23E42-543D-436C-AA84-0A62465319D8}" scale="70">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pane xSplit="1" topLeftCell="W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Q1" activePane="topRight" state="frozen"/>
      <selection pane="topRight" activeCell="Z17" sqref="Z17"/>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19">
      <pane xSplit="1" topLeftCell="T1" activePane="topRight" state="frozen"/>
      <selection pane="topRight" activeCell="AG71" sqref="AG71"/>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4">
      <pane xSplit="1" topLeftCell="R1" activePane="topRight" state="frozen"/>
      <selection pane="topRight" activeCell="X38" sqref="X38"/>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25">
      <pane xSplit="1" topLeftCell="D1" activePane="topRight" state="frozen"/>
      <selection pane="topRight" activeCell="G62" sqref="G62"/>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28">
      <pane xSplit="1" topLeftCell="W1" activePane="topRight" state="frozen"/>
      <selection pane="topRight" activeCell="X18" sqref="X18"/>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pane xSplit="1" topLeftCell="T1" activePane="topRight" state="frozen"/>
      <selection pane="topRight" activeCell="V76" sqref="V76"/>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2">
      <pane xSplit="1" topLeftCell="L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26">
      <pane xSplit="1" topLeftCell="L1" activePane="topRight" state="frozen"/>
      <selection pane="topRight" activeCell="S72" sqref="S72"/>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topLeftCell="A26">
      <pane xSplit="1" topLeftCell="L1" activePane="topRight" state="frozen"/>
      <selection pane="topRight" activeCell="S72" sqref="S72"/>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8" sqref="B8"/>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
      <pane xSplit="1" topLeftCell="O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O1" activePane="topRight" state="frozen"/>
      <selection pane="topRight" activeCell="S18" sqref="S18"/>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N1" activePane="topRight" state="frozen"/>
      <selection pane="topRight" activeCell="S44" sqref="S44"/>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H69" sqref="H69"/>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O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topLeftCell="A26">
      <pane xSplit="1" topLeftCell="L1" activePane="topRight" state="frozen"/>
      <selection pane="topRight" activeCell="S72" sqref="S72"/>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20">
      <pane xSplit="1" topLeftCell="L1" activePane="topRight" state="frozen"/>
      <selection pane="topRight" activeCell="U37" sqref="U37"/>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4">
      <pane xSplit="1" topLeftCell="M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T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pane xSplit="1" topLeftCell="W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46">
      <pane xSplit="1" topLeftCell="W1" activePane="topRight" state="frozen"/>
      <selection pane="topRight" activeCell="AB73" sqref="AB73"/>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46">
      <pane xSplit="1" topLeftCell="W1" activePane="topRight" state="frozen"/>
      <selection pane="topRight" activeCell="AB73" sqref="AB73"/>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pane xSplit="1" topLeftCell="W1" activePane="topRight" state="frozen"/>
      <selection pane="topRight"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F1"/>
    <mergeCell ref="D85:G85"/>
    <mergeCell ref="F87:I87"/>
    <mergeCell ref="J87:M87"/>
    <mergeCell ref="N87:Q87"/>
    <mergeCell ref="R87:T87"/>
    <mergeCell ref="F90:I90"/>
    <mergeCell ref="J90:M90"/>
    <mergeCell ref="N90:Q90"/>
    <mergeCell ref="R90:T90"/>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26.xml><?xml version="1.0" encoding="utf-8"?>
<worksheet xmlns="http://schemas.openxmlformats.org/spreadsheetml/2006/main" xmlns:r="http://schemas.openxmlformats.org/officeDocument/2006/relationships">
  <dimension ref="A1:AE111"/>
  <sheetViews>
    <sheetView zoomScale="70" zoomScaleNormal="70" workbookViewId="0">
      <pane xSplit="1" topLeftCell="B1" activePane="topRight" state="frozen"/>
      <selection activeCell="D27" sqref="D27"/>
      <selection pane="topRight" activeCell="AF34" sqref="AF34"/>
    </sheetView>
  </sheetViews>
  <sheetFormatPr defaultColWidth="9.140625" defaultRowHeight="15"/>
  <cols>
    <col min="1" max="1" width="67.42578125" style="139" customWidth="1"/>
    <col min="2" max="2" width="37.42578125" style="139" customWidth="1"/>
    <col min="3" max="3" width="6.42578125" style="141" customWidth="1"/>
    <col min="4" max="4" width="4.42578125" style="141" customWidth="1"/>
    <col min="5" max="5" width="27.42578125" style="141" customWidth="1"/>
    <col min="6" max="6" width="14.42578125" style="141" bestFit="1" customWidth="1"/>
    <col min="7" max="29" width="14.42578125" style="139" bestFit="1" customWidth="1"/>
    <col min="30" max="30" width="15.42578125" style="139" customWidth="1"/>
    <col min="31" max="31" width="6.42578125" style="139"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c r="A2" s="136" t="s">
        <v>4</v>
      </c>
      <c r="B2" s="137" t="s">
        <v>120</v>
      </c>
      <c r="C2" s="138"/>
      <c r="E2" s="142"/>
      <c r="F2" s="143">
        <v>2012</v>
      </c>
      <c r="G2" s="143">
        <v>2013</v>
      </c>
      <c r="H2" s="143">
        <v>2014</v>
      </c>
      <c r="I2" s="143">
        <v>2015</v>
      </c>
    </row>
    <row r="3" spans="1:31">
      <c r="A3" s="136" t="s">
        <v>5</v>
      </c>
      <c r="B3" s="144" t="s">
        <v>99</v>
      </c>
      <c r="C3" s="145"/>
      <c r="E3" s="146" t="s">
        <v>61</v>
      </c>
      <c r="F3" s="147">
        <v>3630</v>
      </c>
      <c r="G3" s="242">
        <v>3630</v>
      </c>
      <c r="H3" s="242">
        <v>3630</v>
      </c>
      <c r="I3" s="242">
        <v>3630</v>
      </c>
    </row>
    <row r="4" spans="1:31">
      <c r="A4" s="136" t="s">
        <v>7</v>
      </c>
      <c r="B4" s="148">
        <v>41260</v>
      </c>
      <c r="C4" s="149"/>
      <c r="E4" s="146" t="s">
        <v>62</v>
      </c>
      <c r="F4" s="150">
        <v>333330</v>
      </c>
      <c r="G4" s="243">
        <v>333330</v>
      </c>
      <c r="H4" s="243">
        <v>333330</v>
      </c>
      <c r="I4" s="243">
        <v>333330</v>
      </c>
      <c r="K4" s="151"/>
      <c r="L4" s="151"/>
      <c r="M4" s="151"/>
      <c r="N4" s="151"/>
      <c r="O4" s="151"/>
      <c r="P4" s="151"/>
      <c r="Q4" s="151"/>
      <c r="R4" s="151"/>
      <c r="S4" s="151"/>
      <c r="T4" s="151"/>
      <c r="U4" s="151"/>
      <c r="V4" s="151"/>
      <c r="W4" s="151"/>
      <c r="X4" s="151"/>
      <c r="Y4" s="151"/>
      <c r="Z4" s="151"/>
      <c r="AA4" s="151"/>
      <c r="AB4" s="151"/>
      <c r="AC4" s="151"/>
      <c r="AD4" s="151"/>
      <c r="AE4" s="244"/>
    </row>
    <row r="5" spans="1:31">
      <c r="A5" s="136" t="s">
        <v>8</v>
      </c>
      <c r="B5" s="154">
        <v>41320</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40912</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81</v>
      </c>
      <c r="B10" s="168"/>
      <c r="E10" s="169" t="s">
        <v>25</v>
      </c>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41">
        <v>3</v>
      </c>
    </row>
    <row r="11" spans="1:31">
      <c r="A11" s="173" t="s">
        <v>10</v>
      </c>
      <c r="B11" s="174">
        <f>HLOOKUP($B$7,$F$8:$AC$75,AE11,FALSE)</f>
        <v>81</v>
      </c>
      <c r="E11" s="175" t="s">
        <v>24</v>
      </c>
      <c r="F11" s="176">
        <v>0</v>
      </c>
      <c r="G11" s="176">
        <v>0</v>
      </c>
      <c r="H11" s="176">
        <v>0</v>
      </c>
      <c r="I11" s="176">
        <v>0</v>
      </c>
      <c r="J11" s="176">
        <v>0</v>
      </c>
      <c r="K11" s="176">
        <v>0</v>
      </c>
      <c r="L11" s="176">
        <v>0</v>
      </c>
      <c r="M11" s="176">
        <v>0</v>
      </c>
      <c r="N11" s="176">
        <v>0</v>
      </c>
      <c r="O11" s="176">
        <v>295.2</v>
      </c>
      <c r="P11" s="176">
        <v>0</v>
      </c>
      <c r="Q11" s="176">
        <v>0</v>
      </c>
      <c r="R11" s="235"/>
      <c r="S11" s="235"/>
      <c r="T11" s="235">
        <v>25.2</v>
      </c>
      <c r="U11" s="235">
        <v>0</v>
      </c>
      <c r="V11" s="235">
        <v>0</v>
      </c>
      <c r="W11" s="235">
        <v>242.1</v>
      </c>
      <c r="X11" s="235">
        <v>936</v>
      </c>
      <c r="Y11" s="235">
        <v>0</v>
      </c>
      <c r="Z11" s="235">
        <v>879.3</v>
      </c>
      <c r="AA11" s="235">
        <v>40.5</v>
      </c>
      <c r="AB11" s="235">
        <v>81</v>
      </c>
      <c r="AC11" s="235"/>
      <c r="AD11" s="177">
        <f>SUM(F11:AC11)</f>
        <v>2499.3000000000002</v>
      </c>
      <c r="AE11" s="141">
        <v>4</v>
      </c>
    </row>
    <row r="12" spans="1:31">
      <c r="A12" s="173" t="s">
        <v>11</v>
      </c>
      <c r="B12" s="174">
        <f>HLOOKUP($B$7,$F$8:$AC$75,AE12,FALSE)</f>
        <v>0</v>
      </c>
      <c r="E12" s="175" t="s">
        <v>24</v>
      </c>
      <c r="F12" s="176">
        <v>0</v>
      </c>
      <c r="G12" s="176">
        <v>0</v>
      </c>
      <c r="H12" s="176">
        <v>0</v>
      </c>
      <c r="I12" s="176">
        <v>0</v>
      </c>
      <c r="J12" s="176">
        <v>0</v>
      </c>
      <c r="K12" s="176">
        <v>0</v>
      </c>
      <c r="L12" s="176">
        <v>0</v>
      </c>
      <c r="M12" s="176">
        <v>0</v>
      </c>
      <c r="N12" s="176">
        <v>0</v>
      </c>
      <c r="O12" s="176">
        <v>0</v>
      </c>
      <c r="P12" s="176">
        <v>0</v>
      </c>
      <c r="Q12" s="176">
        <v>0</v>
      </c>
      <c r="R12" s="235"/>
      <c r="S12" s="235"/>
      <c r="T12" s="235"/>
      <c r="U12" s="235"/>
      <c r="V12" s="235"/>
      <c r="W12" s="235"/>
      <c r="X12" s="235"/>
      <c r="Y12" s="235"/>
      <c r="Z12" s="235"/>
      <c r="AA12" s="235"/>
      <c r="AB12" s="235"/>
      <c r="AC12" s="235"/>
      <c r="AD12" s="177">
        <f>SUM(F12:AC12)</f>
        <v>0</v>
      </c>
      <c r="AE12" s="141">
        <v>5</v>
      </c>
    </row>
    <row r="13" spans="1:31">
      <c r="A13" s="173" t="s">
        <v>86</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c r="S13" s="241"/>
      <c r="T13" s="241"/>
      <c r="U13" s="241"/>
      <c r="V13" s="241"/>
      <c r="W13" s="241"/>
      <c r="X13" s="241"/>
      <c r="Y13" s="241"/>
      <c r="Z13" s="241"/>
      <c r="AA13" s="241"/>
      <c r="AB13" s="241"/>
      <c r="AC13" s="241"/>
      <c r="AD13" s="247">
        <f>SUM(F13:AC13)</f>
        <v>0</v>
      </c>
      <c r="AE13" s="141">
        <v>6</v>
      </c>
    </row>
    <row r="14" spans="1:31">
      <c r="A14" s="167" t="s">
        <v>63</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68</v>
      </c>
      <c r="B15" s="181">
        <f>HLOOKUP($B$7,$F$8:$AC$75,AE15,FALSE)</f>
        <v>3630</v>
      </c>
      <c r="E15" s="142"/>
      <c r="F15" s="177">
        <f>$F$3</f>
        <v>3630</v>
      </c>
      <c r="G15" s="177">
        <f t="shared" ref="G15:Q15" si="0">$F$3</f>
        <v>3630</v>
      </c>
      <c r="H15" s="177">
        <f t="shared" si="0"/>
        <v>3630</v>
      </c>
      <c r="I15" s="177">
        <f t="shared" si="0"/>
        <v>3630</v>
      </c>
      <c r="J15" s="177">
        <f t="shared" si="0"/>
        <v>3630</v>
      </c>
      <c r="K15" s="177">
        <f t="shared" si="0"/>
        <v>3630</v>
      </c>
      <c r="L15" s="177">
        <f t="shared" si="0"/>
        <v>3630</v>
      </c>
      <c r="M15" s="177">
        <f t="shared" si="0"/>
        <v>3630</v>
      </c>
      <c r="N15" s="177">
        <f t="shared" si="0"/>
        <v>3630</v>
      </c>
      <c r="O15" s="177">
        <f t="shared" si="0"/>
        <v>3630</v>
      </c>
      <c r="P15" s="177">
        <f t="shared" si="0"/>
        <v>3630</v>
      </c>
      <c r="Q15" s="177">
        <f t="shared" si="0"/>
        <v>3630</v>
      </c>
      <c r="R15" s="177">
        <f>$G$3</f>
        <v>3630</v>
      </c>
      <c r="S15" s="177">
        <f t="shared" ref="S15:AC15" si="1">$G$3</f>
        <v>3630</v>
      </c>
      <c r="T15" s="177">
        <f t="shared" si="1"/>
        <v>3630</v>
      </c>
      <c r="U15" s="177">
        <f t="shared" si="1"/>
        <v>3630</v>
      </c>
      <c r="V15" s="177">
        <f t="shared" si="1"/>
        <v>3630</v>
      </c>
      <c r="W15" s="177">
        <f t="shared" si="1"/>
        <v>3630</v>
      </c>
      <c r="X15" s="177">
        <f t="shared" si="1"/>
        <v>3630</v>
      </c>
      <c r="Y15" s="177">
        <f t="shared" si="1"/>
        <v>3630</v>
      </c>
      <c r="Z15" s="177">
        <f t="shared" si="1"/>
        <v>3630</v>
      </c>
      <c r="AA15" s="177">
        <f t="shared" si="1"/>
        <v>3630</v>
      </c>
      <c r="AB15" s="177">
        <f t="shared" si="1"/>
        <v>3630</v>
      </c>
      <c r="AC15" s="177">
        <f t="shared" si="1"/>
        <v>3630</v>
      </c>
      <c r="AD15" s="172"/>
      <c r="AE15" s="141">
        <v>8</v>
      </c>
    </row>
    <row r="16" spans="1:31">
      <c r="A16" s="136" t="s">
        <v>69</v>
      </c>
      <c r="B16" s="181">
        <f>HLOOKUP($B$7,$F$8:$AC$75,AE16,FALSE)</f>
        <v>3327.5</v>
      </c>
      <c r="E16" s="142"/>
      <c r="F16" s="177">
        <f>F15*(F9/12)</f>
        <v>302.5</v>
      </c>
      <c r="G16" s="177">
        <f t="shared" ref="G16:AC16" si="2">G15*(G9/12)</f>
        <v>605</v>
      </c>
      <c r="H16" s="177">
        <f t="shared" si="2"/>
        <v>907.5</v>
      </c>
      <c r="I16" s="177">
        <f t="shared" si="2"/>
        <v>1210</v>
      </c>
      <c r="J16" s="177">
        <f t="shared" si="2"/>
        <v>1512.5</v>
      </c>
      <c r="K16" s="177">
        <f t="shared" si="2"/>
        <v>1815</v>
      </c>
      <c r="L16" s="177">
        <f t="shared" si="2"/>
        <v>2117.5</v>
      </c>
      <c r="M16" s="177">
        <f t="shared" si="2"/>
        <v>2420</v>
      </c>
      <c r="N16" s="177">
        <f t="shared" si="2"/>
        <v>2722.5</v>
      </c>
      <c r="O16" s="177">
        <f>O15*(O9/12)</f>
        <v>3025</v>
      </c>
      <c r="P16" s="177">
        <f t="shared" si="2"/>
        <v>3327.5</v>
      </c>
      <c r="Q16" s="177">
        <f t="shared" si="2"/>
        <v>3630</v>
      </c>
      <c r="R16" s="177">
        <f t="shared" si="2"/>
        <v>302.5</v>
      </c>
      <c r="S16" s="177">
        <f t="shared" si="2"/>
        <v>605</v>
      </c>
      <c r="T16" s="177">
        <f t="shared" si="2"/>
        <v>907.5</v>
      </c>
      <c r="U16" s="177">
        <f t="shared" si="2"/>
        <v>1210</v>
      </c>
      <c r="V16" s="177">
        <f t="shared" si="2"/>
        <v>1512.5</v>
      </c>
      <c r="W16" s="177">
        <f t="shared" si="2"/>
        <v>1815</v>
      </c>
      <c r="X16" s="177">
        <f t="shared" si="2"/>
        <v>2117.5</v>
      </c>
      <c r="Y16" s="177">
        <f t="shared" si="2"/>
        <v>2420</v>
      </c>
      <c r="Z16" s="177">
        <f t="shared" si="2"/>
        <v>2722.5</v>
      </c>
      <c r="AA16" s="177">
        <f t="shared" si="2"/>
        <v>3025</v>
      </c>
      <c r="AB16" s="177">
        <f t="shared" si="2"/>
        <v>3327.5</v>
      </c>
      <c r="AC16" s="177">
        <f t="shared" si="2"/>
        <v>3630</v>
      </c>
      <c r="AD16" s="172"/>
      <c r="AE16" s="141">
        <v>9</v>
      </c>
    </row>
    <row r="17" spans="1:31">
      <c r="A17" s="182" t="s">
        <v>67</v>
      </c>
      <c r="B17" s="174">
        <f>HLOOKUP($B$7,$F$8:$AC$75,AE17,FALSE)</f>
        <v>2204.1</v>
      </c>
      <c r="E17" s="142"/>
      <c r="F17" s="183">
        <f>F11</f>
        <v>0</v>
      </c>
      <c r="G17" s="183">
        <f>F17+G11</f>
        <v>0</v>
      </c>
      <c r="H17" s="183">
        <f t="shared" ref="H17:P17" si="3">G17+H11</f>
        <v>0</v>
      </c>
      <c r="I17" s="183">
        <f t="shared" si="3"/>
        <v>0</v>
      </c>
      <c r="J17" s="183">
        <f t="shared" si="3"/>
        <v>0</v>
      </c>
      <c r="K17" s="183">
        <f t="shared" si="3"/>
        <v>0</v>
      </c>
      <c r="L17" s="183">
        <f t="shared" si="3"/>
        <v>0</v>
      </c>
      <c r="M17" s="183">
        <f t="shared" si="3"/>
        <v>0</v>
      </c>
      <c r="N17" s="183">
        <f t="shared" si="3"/>
        <v>0</v>
      </c>
      <c r="O17" s="183">
        <f t="shared" si="3"/>
        <v>295.2</v>
      </c>
      <c r="P17" s="183">
        <f t="shared" si="3"/>
        <v>295.2</v>
      </c>
      <c r="Q17" s="183">
        <f>P17+Q11</f>
        <v>295.2</v>
      </c>
      <c r="R17" s="183">
        <f>R11</f>
        <v>0</v>
      </c>
      <c r="S17" s="183">
        <f t="shared" ref="S17:AC17" si="4">R17+S11</f>
        <v>0</v>
      </c>
      <c r="T17" s="183">
        <f t="shared" si="4"/>
        <v>25.2</v>
      </c>
      <c r="U17" s="183">
        <f t="shared" si="4"/>
        <v>25.2</v>
      </c>
      <c r="V17" s="183">
        <f t="shared" si="4"/>
        <v>25.2</v>
      </c>
      <c r="W17" s="183">
        <f t="shared" si="4"/>
        <v>267.3</v>
      </c>
      <c r="X17" s="183">
        <f t="shared" si="4"/>
        <v>1203.3</v>
      </c>
      <c r="Y17" s="183">
        <f t="shared" si="4"/>
        <v>1203.3</v>
      </c>
      <c r="Z17" s="183">
        <f t="shared" si="4"/>
        <v>2082.6</v>
      </c>
      <c r="AA17" s="183">
        <f t="shared" si="4"/>
        <v>2123.1</v>
      </c>
      <c r="AB17" s="183">
        <f t="shared" si="4"/>
        <v>2204.1</v>
      </c>
      <c r="AC17" s="183">
        <f t="shared" si="4"/>
        <v>2204.1</v>
      </c>
      <c r="AD17" s="248"/>
      <c r="AE17" s="141">
        <v>10</v>
      </c>
    </row>
    <row r="18" spans="1:31">
      <c r="A18" s="182" t="s">
        <v>9</v>
      </c>
      <c r="B18" s="174">
        <f>HLOOKUP($B$7,$F$8:$AC$75,AE18,FALSE)</f>
        <v>7804.8</v>
      </c>
      <c r="E18" s="175" t="s">
        <v>111</v>
      </c>
      <c r="F18" s="176">
        <v>751.41000000000008</v>
      </c>
      <c r="G18" s="176">
        <v>0</v>
      </c>
      <c r="H18" s="176">
        <v>0</v>
      </c>
      <c r="I18" s="176">
        <v>0</v>
      </c>
      <c r="J18" s="176">
        <v>268.2</v>
      </c>
      <c r="K18" s="176">
        <v>563.4</v>
      </c>
      <c r="L18" s="176">
        <v>563.4</v>
      </c>
      <c r="M18" s="176">
        <v>563.4</v>
      </c>
      <c r="N18" s="176">
        <v>563.4</v>
      </c>
      <c r="O18" s="176">
        <v>268.2</v>
      </c>
      <c r="P18" s="176">
        <v>293.40000000000003</v>
      </c>
      <c r="Q18" s="176">
        <v>293.40000000000003</v>
      </c>
      <c r="R18" s="235">
        <v>293.39999999999998</v>
      </c>
      <c r="S18" s="235">
        <v>293.39999999999998</v>
      </c>
      <c r="T18" s="235">
        <v>1204.2</v>
      </c>
      <c r="U18" s="235">
        <v>7639.2</v>
      </c>
      <c r="V18" s="235">
        <v>8224.2000000000007</v>
      </c>
      <c r="W18" s="235">
        <v>7397.1</v>
      </c>
      <c r="X18" s="235">
        <v>9680.4</v>
      </c>
      <c r="Y18" s="235">
        <v>9680.4</v>
      </c>
      <c r="Z18" s="235">
        <v>8256.6</v>
      </c>
      <c r="AA18" s="235">
        <v>6657.3</v>
      </c>
      <c r="AB18" s="235">
        <v>7804.8</v>
      </c>
      <c r="AC18" s="235"/>
      <c r="AD18" s="248"/>
      <c r="AE18" s="141">
        <v>11</v>
      </c>
    </row>
    <row r="19" spans="1:31">
      <c r="A19" s="185" t="s">
        <v>38</v>
      </c>
      <c r="B19" s="186">
        <f>HLOOKUP($B$7,$F$8:$AC$75,AE19,FALSE)</f>
        <v>10008.9</v>
      </c>
      <c r="C19" s="187"/>
      <c r="D19" s="187"/>
      <c r="E19" s="187"/>
      <c r="F19" s="188">
        <f>F17+F18</f>
        <v>751.41000000000008</v>
      </c>
      <c r="G19" s="188">
        <f t="shared" ref="G19:AC19" si="5">G17+G18</f>
        <v>0</v>
      </c>
      <c r="H19" s="188">
        <f t="shared" si="5"/>
        <v>0</v>
      </c>
      <c r="I19" s="188">
        <f t="shared" si="5"/>
        <v>0</v>
      </c>
      <c r="J19" s="188">
        <f t="shared" si="5"/>
        <v>268.2</v>
      </c>
      <c r="K19" s="188">
        <f t="shared" si="5"/>
        <v>563.4</v>
      </c>
      <c r="L19" s="188">
        <f t="shared" si="5"/>
        <v>563.4</v>
      </c>
      <c r="M19" s="188">
        <f t="shared" si="5"/>
        <v>563.4</v>
      </c>
      <c r="N19" s="188">
        <f t="shared" si="5"/>
        <v>563.4</v>
      </c>
      <c r="O19" s="188">
        <f t="shared" si="5"/>
        <v>563.4</v>
      </c>
      <c r="P19" s="188">
        <f t="shared" si="5"/>
        <v>588.6</v>
      </c>
      <c r="Q19" s="188">
        <f t="shared" si="5"/>
        <v>588.6</v>
      </c>
      <c r="R19" s="188">
        <f t="shared" si="5"/>
        <v>293.39999999999998</v>
      </c>
      <c r="S19" s="188">
        <f t="shared" si="5"/>
        <v>293.39999999999998</v>
      </c>
      <c r="T19" s="188">
        <f t="shared" si="5"/>
        <v>1229.4000000000001</v>
      </c>
      <c r="U19" s="188">
        <f t="shared" si="5"/>
        <v>7664.4</v>
      </c>
      <c r="V19" s="188">
        <f t="shared" si="5"/>
        <v>8249.4000000000015</v>
      </c>
      <c r="W19" s="188">
        <f t="shared" si="5"/>
        <v>7664.4000000000005</v>
      </c>
      <c r="X19" s="188">
        <f t="shared" si="5"/>
        <v>10883.699999999999</v>
      </c>
      <c r="Y19" s="188">
        <f t="shared" si="5"/>
        <v>10883.699999999999</v>
      </c>
      <c r="Z19" s="188">
        <f t="shared" si="5"/>
        <v>10339.200000000001</v>
      </c>
      <c r="AA19" s="188">
        <f t="shared" si="5"/>
        <v>8780.4</v>
      </c>
      <c r="AB19" s="188">
        <f t="shared" si="5"/>
        <v>10008.9</v>
      </c>
      <c r="AC19" s="188">
        <f t="shared" si="5"/>
        <v>2204.1</v>
      </c>
      <c r="AD19" s="249"/>
      <c r="AE19" s="141">
        <v>12</v>
      </c>
    </row>
    <row r="20" spans="1:31">
      <c r="A20" s="182" t="s">
        <v>101</v>
      </c>
      <c r="B20" s="189">
        <f>IFERROR(HLOOKUP($B$7,$F$8:$AC$75,AE20,FALSE),"-  ")</f>
        <v>0.60719008264462804</v>
      </c>
      <c r="F20" s="189">
        <f>IFERROR(F17/F15,"-  ")</f>
        <v>0</v>
      </c>
      <c r="G20" s="189">
        <f t="shared" ref="G20:AB20" si="6">IFERROR(G17/G15,"-  ")</f>
        <v>0</v>
      </c>
      <c r="H20" s="189">
        <f t="shared" si="6"/>
        <v>0</v>
      </c>
      <c r="I20" s="189">
        <f t="shared" si="6"/>
        <v>0</v>
      </c>
      <c r="J20" s="189">
        <f t="shared" si="6"/>
        <v>0</v>
      </c>
      <c r="K20" s="189">
        <f t="shared" si="6"/>
        <v>0</v>
      </c>
      <c r="L20" s="189">
        <f t="shared" si="6"/>
        <v>0</v>
      </c>
      <c r="M20" s="189">
        <f t="shared" si="6"/>
        <v>0</v>
      </c>
      <c r="N20" s="189">
        <f t="shared" si="6"/>
        <v>0</v>
      </c>
      <c r="O20" s="189">
        <f t="shared" si="6"/>
        <v>8.1322314049586772E-2</v>
      </c>
      <c r="P20" s="189">
        <f t="shared" si="6"/>
        <v>8.1322314049586772E-2</v>
      </c>
      <c r="Q20" s="189">
        <f t="shared" si="6"/>
        <v>8.1322314049586772E-2</v>
      </c>
      <c r="R20" s="189">
        <f t="shared" si="6"/>
        <v>0</v>
      </c>
      <c r="S20" s="189">
        <f t="shared" si="6"/>
        <v>0</v>
      </c>
      <c r="T20" s="189">
        <f t="shared" si="6"/>
        <v>6.9421487603305784E-3</v>
      </c>
      <c r="U20" s="189">
        <f t="shared" si="6"/>
        <v>6.9421487603305784E-3</v>
      </c>
      <c r="V20" s="189">
        <f t="shared" si="6"/>
        <v>6.9421487603305784E-3</v>
      </c>
      <c r="W20" s="189">
        <f t="shared" si="6"/>
        <v>7.3636363636363639E-2</v>
      </c>
      <c r="X20" s="189">
        <f t="shared" si="6"/>
        <v>0.33148760330578514</v>
      </c>
      <c r="Y20" s="189">
        <f t="shared" si="6"/>
        <v>0.33148760330578514</v>
      </c>
      <c r="Z20" s="189">
        <f t="shared" si="6"/>
        <v>0.57371900826446276</v>
      </c>
      <c r="AA20" s="189">
        <f t="shared" si="6"/>
        <v>0.58487603305785119</v>
      </c>
      <c r="AB20" s="189">
        <f t="shared" si="6"/>
        <v>0.60719008264462804</v>
      </c>
      <c r="AC20" s="189">
        <f>IFERROR(AC17/AC15,"-  ")</f>
        <v>0.60719008264462804</v>
      </c>
      <c r="AD20" s="250"/>
      <c r="AE20" s="141">
        <v>13</v>
      </c>
    </row>
    <row r="21" spans="1:31">
      <c r="A21" s="182" t="s">
        <v>102</v>
      </c>
      <c r="B21" s="189">
        <f>IFERROR(HLOOKUP($B$7,$F$8:$AC$75,AE21,FALSE),"-  ")</f>
        <v>2.7572727272727273</v>
      </c>
      <c r="F21" s="189">
        <f>IFERROR(F19/F15,"-  ")</f>
        <v>0.20700000000000002</v>
      </c>
      <c r="G21" s="189">
        <f t="shared" ref="G21:AC21" si="7">IFERROR(G19/G15,"-  ")</f>
        <v>0</v>
      </c>
      <c r="H21" s="189">
        <f t="shared" si="7"/>
        <v>0</v>
      </c>
      <c r="I21" s="189">
        <f t="shared" si="7"/>
        <v>0</v>
      </c>
      <c r="J21" s="189">
        <f t="shared" si="7"/>
        <v>7.3884297520661155E-2</v>
      </c>
      <c r="K21" s="189">
        <f t="shared" si="7"/>
        <v>0.15520661157024793</v>
      </c>
      <c r="L21" s="189">
        <f t="shared" si="7"/>
        <v>0.15520661157024793</v>
      </c>
      <c r="M21" s="189">
        <f t="shared" si="7"/>
        <v>0.15520661157024793</v>
      </c>
      <c r="N21" s="189">
        <f t="shared" si="7"/>
        <v>0.15520661157024793</v>
      </c>
      <c r="O21" s="189">
        <f t="shared" si="7"/>
        <v>0.15520661157024793</v>
      </c>
      <c r="P21" s="189">
        <f t="shared" si="7"/>
        <v>0.16214876033057851</v>
      </c>
      <c r="Q21" s="189">
        <f t="shared" si="7"/>
        <v>0.16214876033057851</v>
      </c>
      <c r="R21" s="189">
        <f t="shared" si="7"/>
        <v>8.0826446280991726E-2</v>
      </c>
      <c r="S21" s="189">
        <f t="shared" si="7"/>
        <v>8.0826446280991726E-2</v>
      </c>
      <c r="T21" s="189">
        <f t="shared" si="7"/>
        <v>0.33867768595041325</v>
      </c>
      <c r="U21" s="189">
        <f t="shared" si="7"/>
        <v>2.111404958677686</v>
      </c>
      <c r="V21" s="189">
        <f t="shared" si="7"/>
        <v>2.2725619834710749</v>
      </c>
      <c r="W21" s="189">
        <f t="shared" si="7"/>
        <v>2.111404958677686</v>
      </c>
      <c r="X21" s="189">
        <f t="shared" si="7"/>
        <v>2.9982644628099169</v>
      </c>
      <c r="Y21" s="189">
        <f t="shared" si="7"/>
        <v>2.9982644628099169</v>
      </c>
      <c r="Z21" s="189">
        <f t="shared" si="7"/>
        <v>2.8482644628099174</v>
      </c>
      <c r="AA21" s="189">
        <f t="shared" si="7"/>
        <v>2.4188429752066116</v>
      </c>
      <c r="AB21" s="189">
        <f t="shared" si="7"/>
        <v>2.7572727272727273</v>
      </c>
      <c r="AC21" s="189">
        <f t="shared" si="7"/>
        <v>0.60719008264462804</v>
      </c>
      <c r="AD21" s="250"/>
      <c r="AE21" s="141">
        <v>14</v>
      </c>
    </row>
    <row r="22" spans="1:31">
      <c r="A22" s="182" t="s">
        <v>103</v>
      </c>
      <c r="B22" s="189">
        <f>IFERROR(HLOOKUP($B$7,$F$8:$AC$75,AE22,FALSE),"-  ")</f>
        <v>0.66238918106686695</v>
      </c>
      <c r="F22" s="189">
        <f>IFERROR(F17/F16,"-  ")</f>
        <v>0</v>
      </c>
      <c r="G22" s="189">
        <f t="shared" ref="G22:AC22" si="8">IFERROR(G17/G16,"-  ")</f>
        <v>0</v>
      </c>
      <c r="H22" s="189">
        <f t="shared" si="8"/>
        <v>0</v>
      </c>
      <c r="I22" s="189">
        <f t="shared" si="8"/>
        <v>0</v>
      </c>
      <c r="J22" s="189">
        <f t="shared" si="8"/>
        <v>0</v>
      </c>
      <c r="K22" s="189">
        <f t="shared" si="8"/>
        <v>0</v>
      </c>
      <c r="L22" s="189">
        <f t="shared" si="8"/>
        <v>0</v>
      </c>
      <c r="M22" s="189">
        <f t="shared" si="8"/>
        <v>0</v>
      </c>
      <c r="N22" s="189">
        <f t="shared" si="8"/>
        <v>0</v>
      </c>
      <c r="O22" s="189">
        <f t="shared" si="8"/>
        <v>9.7586776859504135E-2</v>
      </c>
      <c r="P22" s="189">
        <f t="shared" si="8"/>
        <v>8.8715251690458297E-2</v>
      </c>
      <c r="Q22" s="189">
        <f t="shared" si="8"/>
        <v>8.1322314049586772E-2</v>
      </c>
      <c r="R22" s="189">
        <f t="shared" si="8"/>
        <v>0</v>
      </c>
      <c r="S22" s="189">
        <f t="shared" si="8"/>
        <v>0</v>
      </c>
      <c r="T22" s="189">
        <f t="shared" si="8"/>
        <v>2.7768595041322314E-2</v>
      </c>
      <c r="U22" s="189">
        <f t="shared" si="8"/>
        <v>2.0826446280991735E-2</v>
      </c>
      <c r="V22" s="189">
        <f t="shared" si="8"/>
        <v>1.6661157024793389E-2</v>
      </c>
      <c r="W22" s="189">
        <f t="shared" si="8"/>
        <v>0.14727272727272728</v>
      </c>
      <c r="X22" s="189">
        <f t="shared" si="8"/>
        <v>0.56826446280991738</v>
      </c>
      <c r="Y22" s="189">
        <f t="shared" si="8"/>
        <v>0.49723140495867768</v>
      </c>
      <c r="Z22" s="189">
        <f t="shared" si="8"/>
        <v>0.76495867768595038</v>
      </c>
      <c r="AA22" s="189">
        <f t="shared" si="8"/>
        <v>0.70185123966942142</v>
      </c>
      <c r="AB22" s="189">
        <f t="shared" si="8"/>
        <v>0.66238918106686695</v>
      </c>
      <c r="AC22" s="189">
        <f t="shared" si="8"/>
        <v>0.60719008264462804</v>
      </c>
      <c r="AD22" s="250"/>
      <c r="AE22" s="141">
        <v>15</v>
      </c>
    </row>
    <row r="23" spans="1:31">
      <c r="A23" s="167" t="s">
        <v>64</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70</v>
      </c>
      <c r="B24" s="174">
        <f>HLOOKUP($B$7,$F$8:$AC$75,AE24,FALSE)</f>
        <v>0</v>
      </c>
      <c r="F24" s="183">
        <f>F12</f>
        <v>0</v>
      </c>
      <c r="G24" s="183">
        <f t="shared" ref="G24:Q24" si="9">F24+G12</f>
        <v>0</v>
      </c>
      <c r="H24" s="183">
        <f t="shared" si="9"/>
        <v>0</v>
      </c>
      <c r="I24" s="183">
        <f t="shared" si="9"/>
        <v>0</v>
      </c>
      <c r="J24" s="183">
        <f t="shared" si="9"/>
        <v>0</v>
      </c>
      <c r="K24" s="183">
        <f t="shared" si="9"/>
        <v>0</v>
      </c>
      <c r="L24" s="183">
        <f t="shared" si="9"/>
        <v>0</v>
      </c>
      <c r="M24" s="183">
        <f t="shared" si="9"/>
        <v>0</v>
      </c>
      <c r="N24" s="183">
        <f t="shared" si="9"/>
        <v>0</v>
      </c>
      <c r="O24" s="183">
        <f t="shared" si="9"/>
        <v>0</v>
      </c>
      <c r="P24" s="183">
        <f t="shared" si="9"/>
        <v>0</v>
      </c>
      <c r="Q24" s="183">
        <f t="shared" si="9"/>
        <v>0</v>
      </c>
      <c r="R24" s="183">
        <f>R12</f>
        <v>0</v>
      </c>
      <c r="S24" s="183">
        <f t="shared" ref="S24:AC24" si="10">R24+S12</f>
        <v>0</v>
      </c>
      <c r="T24" s="183">
        <f t="shared" si="10"/>
        <v>0</v>
      </c>
      <c r="U24" s="183">
        <f t="shared" si="10"/>
        <v>0</v>
      </c>
      <c r="V24" s="183">
        <f t="shared" si="10"/>
        <v>0</v>
      </c>
      <c r="W24" s="183">
        <f t="shared" si="10"/>
        <v>0</v>
      </c>
      <c r="X24" s="183">
        <f t="shared" si="10"/>
        <v>0</v>
      </c>
      <c r="Y24" s="183">
        <f t="shared" si="10"/>
        <v>0</v>
      </c>
      <c r="Z24" s="183">
        <f t="shared" si="10"/>
        <v>0</v>
      </c>
      <c r="AA24" s="183">
        <f t="shared" si="10"/>
        <v>0</v>
      </c>
      <c r="AB24" s="183">
        <f t="shared" si="10"/>
        <v>0</v>
      </c>
      <c r="AC24" s="183">
        <f t="shared" si="10"/>
        <v>0</v>
      </c>
      <c r="AD24" s="245"/>
      <c r="AE24" s="141">
        <v>17</v>
      </c>
    </row>
    <row r="25" spans="1:31">
      <c r="A25" s="182" t="s">
        <v>12</v>
      </c>
      <c r="B25" s="174">
        <f>HLOOKUP($B$7,$F$8:$AC$75,AE25,FALSE)</f>
        <v>0</v>
      </c>
      <c r="E25" s="175" t="s">
        <v>111</v>
      </c>
      <c r="F25" s="176">
        <v>0</v>
      </c>
      <c r="G25" s="176">
        <v>0</v>
      </c>
      <c r="H25" s="176">
        <v>0</v>
      </c>
      <c r="I25" s="176">
        <v>0</v>
      </c>
      <c r="J25" s="176">
        <v>0</v>
      </c>
      <c r="K25" s="176">
        <v>0</v>
      </c>
      <c r="L25" s="176">
        <v>0</v>
      </c>
      <c r="M25" s="176">
        <v>0</v>
      </c>
      <c r="N25" s="176">
        <v>0</v>
      </c>
      <c r="O25" s="176">
        <v>0</v>
      </c>
      <c r="P25" s="176">
        <v>0</v>
      </c>
      <c r="Q25" s="176">
        <v>0</v>
      </c>
      <c r="R25" s="235"/>
      <c r="S25" s="235"/>
      <c r="T25" s="235"/>
      <c r="U25" s="235"/>
      <c r="V25" s="235"/>
      <c r="W25" s="235"/>
      <c r="X25" s="235"/>
      <c r="Y25" s="235"/>
      <c r="Z25" s="235"/>
      <c r="AA25" s="235"/>
      <c r="AB25" s="235"/>
      <c r="AC25" s="235"/>
      <c r="AD25" s="245"/>
      <c r="AE25" s="141">
        <v>18</v>
      </c>
    </row>
    <row r="26" spans="1:31">
      <c r="A26" s="194" t="s">
        <v>39</v>
      </c>
      <c r="B26" s="186">
        <f>HLOOKUP($B$7,$F$8:$AC$75,AE26,FALSE)</f>
        <v>0</v>
      </c>
      <c r="C26" s="187"/>
      <c r="D26" s="187"/>
      <c r="E26" s="187"/>
      <c r="F26" s="188">
        <f>F24+F25</f>
        <v>0</v>
      </c>
      <c r="G26" s="188">
        <f>G24+G25</f>
        <v>0</v>
      </c>
      <c r="H26" s="188">
        <f t="shared" ref="H26:AC26" si="11">H24+H25</f>
        <v>0</v>
      </c>
      <c r="I26" s="188">
        <f t="shared" si="11"/>
        <v>0</v>
      </c>
      <c r="J26" s="188">
        <f t="shared" si="11"/>
        <v>0</v>
      </c>
      <c r="K26" s="188">
        <f t="shared" si="11"/>
        <v>0</v>
      </c>
      <c r="L26" s="188">
        <f t="shared" si="11"/>
        <v>0</v>
      </c>
      <c r="M26" s="188">
        <f t="shared" si="11"/>
        <v>0</v>
      </c>
      <c r="N26" s="188">
        <f t="shared" si="11"/>
        <v>0</v>
      </c>
      <c r="O26" s="188">
        <f t="shared" si="11"/>
        <v>0</v>
      </c>
      <c r="P26" s="188">
        <f t="shared" si="11"/>
        <v>0</v>
      </c>
      <c r="Q26" s="188">
        <f t="shared" si="11"/>
        <v>0</v>
      </c>
      <c r="R26" s="188">
        <f t="shared" si="11"/>
        <v>0</v>
      </c>
      <c r="S26" s="188">
        <f t="shared" si="11"/>
        <v>0</v>
      </c>
      <c r="T26" s="188">
        <f t="shared" si="11"/>
        <v>0</v>
      </c>
      <c r="U26" s="188">
        <f t="shared" si="11"/>
        <v>0</v>
      </c>
      <c r="V26" s="188">
        <f t="shared" si="11"/>
        <v>0</v>
      </c>
      <c r="W26" s="188">
        <f t="shared" si="11"/>
        <v>0</v>
      </c>
      <c r="X26" s="188">
        <f t="shared" si="11"/>
        <v>0</v>
      </c>
      <c r="Y26" s="188">
        <f t="shared" si="11"/>
        <v>0</v>
      </c>
      <c r="Z26" s="188">
        <f t="shared" si="11"/>
        <v>0</v>
      </c>
      <c r="AA26" s="188">
        <f t="shared" si="11"/>
        <v>0</v>
      </c>
      <c r="AB26" s="188">
        <f t="shared" si="11"/>
        <v>0</v>
      </c>
      <c r="AC26" s="188">
        <f t="shared" si="11"/>
        <v>0</v>
      </c>
      <c r="AD26" s="245"/>
      <c r="AE26" s="141">
        <v>19</v>
      </c>
    </row>
    <row r="27" spans="1:31">
      <c r="A27" s="167" t="s">
        <v>65</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71</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52">
        <f>R13</f>
        <v>0</v>
      </c>
      <c r="S28" s="252">
        <f t="shared" ref="S28:AC28" si="13">R28+S13</f>
        <v>0</v>
      </c>
      <c r="T28" s="252">
        <f t="shared" si="13"/>
        <v>0</v>
      </c>
      <c r="U28" s="252">
        <f t="shared" si="13"/>
        <v>0</v>
      </c>
      <c r="V28" s="252">
        <f t="shared" si="13"/>
        <v>0</v>
      </c>
      <c r="W28" s="252">
        <f t="shared" si="13"/>
        <v>0</v>
      </c>
      <c r="X28" s="252">
        <f t="shared" si="13"/>
        <v>0</v>
      </c>
      <c r="Y28" s="252">
        <f t="shared" si="13"/>
        <v>0</v>
      </c>
      <c r="Z28" s="252">
        <f t="shared" si="13"/>
        <v>0</v>
      </c>
      <c r="AA28" s="252">
        <f t="shared" si="13"/>
        <v>0</v>
      </c>
      <c r="AB28" s="252">
        <f t="shared" si="13"/>
        <v>0</v>
      </c>
      <c r="AC28" s="252">
        <f t="shared" si="13"/>
        <v>0</v>
      </c>
      <c r="AD28" s="249"/>
      <c r="AE28" s="141">
        <v>21</v>
      </c>
    </row>
    <row r="29" spans="1:31">
      <c r="A29" s="182" t="s">
        <v>13</v>
      </c>
      <c r="B29" s="178">
        <f>HLOOKUP($B$7,$F$8:$AC$75,AE29,FALSE)</f>
        <v>0</v>
      </c>
      <c r="E29" s="175" t="s">
        <v>111</v>
      </c>
      <c r="F29" s="246">
        <f t="shared" ref="F29:Q29" si="14">W29*F69</f>
        <v>0</v>
      </c>
      <c r="G29" s="246">
        <f t="shared" si="14"/>
        <v>0</v>
      </c>
      <c r="H29" s="246">
        <f t="shared" si="14"/>
        <v>0</v>
      </c>
      <c r="I29" s="246">
        <f t="shared" si="14"/>
        <v>0</v>
      </c>
      <c r="J29" s="246">
        <f t="shared" si="14"/>
        <v>0</v>
      </c>
      <c r="K29" s="246">
        <f t="shared" si="14"/>
        <v>0</v>
      </c>
      <c r="L29" s="246">
        <f t="shared" si="14"/>
        <v>0</v>
      </c>
      <c r="M29" s="246">
        <f t="shared" si="14"/>
        <v>0</v>
      </c>
      <c r="N29" s="246">
        <f t="shared" si="14"/>
        <v>19.8</v>
      </c>
      <c r="O29" s="246">
        <f t="shared" si="14"/>
        <v>0</v>
      </c>
      <c r="P29" s="246">
        <f t="shared" si="14"/>
        <v>0</v>
      </c>
      <c r="Q29" s="246">
        <f t="shared" si="14"/>
        <v>0</v>
      </c>
      <c r="R29" s="241"/>
      <c r="S29" s="241"/>
      <c r="T29" s="241"/>
      <c r="U29" s="241"/>
      <c r="V29" s="241"/>
      <c r="W29" s="241"/>
      <c r="X29" s="241"/>
      <c r="Y29" s="241"/>
      <c r="Z29" s="241"/>
      <c r="AA29" s="241"/>
      <c r="AB29" s="241"/>
      <c r="AC29" s="241"/>
      <c r="AD29" s="249"/>
      <c r="AE29" s="141">
        <v>22</v>
      </c>
    </row>
    <row r="30" spans="1:31">
      <c r="A30" s="194" t="s">
        <v>22</v>
      </c>
      <c r="B30" s="195">
        <f>HLOOKUP($B$7,$F$8:$AC$75,AE30,FALSE)</f>
        <v>0</v>
      </c>
      <c r="C30" s="187"/>
      <c r="D30" s="187"/>
      <c r="E30" s="187"/>
      <c r="F30" s="253">
        <f>F28+F29</f>
        <v>0</v>
      </c>
      <c r="G30" s="253">
        <f>G28+G29</f>
        <v>0</v>
      </c>
      <c r="H30" s="253">
        <f t="shared" ref="H30:AC30" si="15">H28+H29</f>
        <v>0</v>
      </c>
      <c r="I30" s="253">
        <f t="shared" si="15"/>
        <v>0</v>
      </c>
      <c r="J30" s="253">
        <f t="shared" si="15"/>
        <v>0</v>
      </c>
      <c r="K30" s="253">
        <f t="shared" si="15"/>
        <v>0</v>
      </c>
      <c r="L30" s="253">
        <f t="shared" si="15"/>
        <v>0</v>
      </c>
      <c r="M30" s="253">
        <f t="shared" si="15"/>
        <v>0</v>
      </c>
      <c r="N30" s="253">
        <f t="shared" si="15"/>
        <v>19.8</v>
      </c>
      <c r="O30" s="253">
        <f t="shared" si="15"/>
        <v>0</v>
      </c>
      <c r="P30" s="253">
        <f t="shared" si="15"/>
        <v>0</v>
      </c>
      <c r="Q30" s="253">
        <f t="shared" si="15"/>
        <v>0</v>
      </c>
      <c r="R30" s="253">
        <f t="shared" si="15"/>
        <v>0</v>
      </c>
      <c r="S30" s="253">
        <f t="shared" si="15"/>
        <v>0</v>
      </c>
      <c r="T30" s="253">
        <f t="shared" si="15"/>
        <v>0</v>
      </c>
      <c r="U30" s="253">
        <f t="shared" si="15"/>
        <v>0</v>
      </c>
      <c r="V30" s="253">
        <f t="shared" si="15"/>
        <v>0</v>
      </c>
      <c r="W30" s="253">
        <f t="shared" si="15"/>
        <v>0</v>
      </c>
      <c r="X30" s="253">
        <f t="shared" si="15"/>
        <v>0</v>
      </c>
      <c r="Y30" s="253">
        <f t="shared" si="15"/>
        <v>0</v>
      </c>
      <c r="Z30" s="253">
        <f t="shared" si="15"/>
        <v>0</v>
      </c>
      <c r="AA30" s="253">
        <f t="shared" si="15"/>
        <v>0</v>
      </c>
      <c r="AB30" s="253">
        <f t="shared" si="15"/>
        <v>0</v>
      </c>
      <c r="AC30" s="253">
        <f t="shared" si="15"/>
        <v>0</v>
      </c>
      <c r="AD30" s="249"/>
      <c r="AE30" s="141">
        <v>23</v>
      </c>
    </row>
    <row r="31" spans="1:31">
      <c r="A31" s="167" t="s">
        <v>82</v>
      </c>
      <c r="B31" s="16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245"/>
      <c r="AE31" s="141">
        <v>24</v>
      </c>
    </row>
    <row r="32" spans="1:31">
      <c r="A32" s="199" t="s">
        <v>40</v>
      </c>
      <c r="B32" s="200">
        <f t="shared" ref="B32:B40" si="16">HLOOKUP($B$7,$F$8:$AC$75,AE32,FALSE)</f>
        <v>6458</v>
      </c>
      <c r="E32" s="175" t="s">
        <v>24</v>
      </c>
      <c r="F32" s="201">
        <v>1962</v>
      </c>
      <c r="G32" s="201">
        <v>3683</v>
      </c>
      <c r="H32" s="201">
        <v>2846</v>
      </c>
      <c r="I32" s="201">
        <v>2196</v>
      </c>
      <c r="J32" s="201">
        <v>2432</v>
      </c>
      <c r="K32" s="201">
        <v>3537</v>
      </c>
      <c r="L32" s="201">
        <v>2550</v>
      </c>
      <c r="M32" s="201">
        <v>3408</v>
      </c>
      <c r="N32" s="201">
        <v>2407.6080775132068</v>
      </c>
      <c r="O32" s="201">
        <v>2752.3919224867932</v>
      </c>
      <c r="P32" s="201">
        <v>2847</v>
      </c>
      <c r="Q32" s="201">
        <v>3723</v>
      </c>
      <c r="R32" s="237">
        <v>3780</v>
      </c>
      <c r="S32" s="237">
        <v>3576</v>
      </c>
      <c r="T32" s="237">
        <v>11971</v>
      </c>
      <c r="U32" s="237">
        <v>4009</v>
      </c>
      <c r="V32" s="237">
        <v>5094</v>
      </c>
      <c r="W32" s="237">
        <v>10869</v>
      </c>
      <c r="X32" s="237">
        <v>5923</v>
      </c>
      <c r="Y32" s="237">
        <v>7456</v>
      </c>
      <c r="Z32" s="237">
        <v>6356</v>
      </c>
      <c r="AA32" s="237">
        <v>6067</v>
      </c>
      <c r="AB32" s="237">
        <v>6458</v>
      </c>
      <c r="AC32" s="237"/>
      <c r="AD32" s="202">
        <f t="shared" ref="AD32:AD40" si="17">SUM(F32:AC32)</f>
        <v>105903</v>
      </c>
      <c r="AE32" s="141">
        <v>25</v>
      </c>
    </row>
    <row r="33" spans="1:31">
      <c r="A33" s="199" t="s">
        <v>41</v>
      </c>
      <c r="B33" s="200">
        <f t="shared" si="16"/>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17"/>
        <v>0</v>
      </c>
      <c r="AE33" s="141">
        <v>26</v>
      </c>
    </row>
    <row r="34" spans="1:31">
      <c r="A34" s="199" t="s">
        <v>42</v>
      </c>
      <c r="B34" s="200">
        <f t="shared" si="16"/>
        <v>119.63999999999942</v>
      </c>
      <c r="E34" s="175" t="s">
        <v>24</v>
      </c>
      <c r="F34" s="237">
        <v>0</v>
      </c>
      <c r="G34" s="237">
        <v>0</v>
      </c>
      <c r="H34" s="237">
        <v>0</v>
      </c>
      <c r="I34" s="237">
        <v>0</v>
      </c>
      <c r="J34" s="237">
        <v>0</v>
      </c>
      <c r="K34" s="237">
        <v>0</v>
      </c>
      <c r="L34" s="237">
        <v>0</v>
      </c>
      <c r="M34" s="237">
        <v>0</v>
      </c>
      <c r="N34" s="237">
        <v>0</v>
      </c>
      <c r="O34" s="237">
        <v>0</v>
      </c>
      <c r="P34" s="237">
        <v>0</v>
      </c>
      <c r="Q34" s="237">
        <v>0</v>
      </c>
      <c r="R34" s="237">
        <v>3759.38</v>
      </c>
      <c r="S34" s="237">
        <v>0</v>
      </c>
      <c r="T34" s="237">
        <v>1780.5699999999997</v>
      </c>
      <c r="U34" s="237">
        <v>2592.4000000000005</v>
      </c>
      <c r="V34" s="237">
        <v>2099.5499999999993</v>
      </c>
      <c r="W34" s="237">
        <v>1937.0699999999997</v>
      </c>
      <c r="X34" s="237">
        <v>5894.1900000000005</v>
      </c>
      <c r="Y34" s="237">
        <v>3284.8300000000017</v>
      </c>
      <c r="Z34" s="237">
        <v>3714.6499999999978</v>
      </c>
      <c r="AA34" s="237">
        <v>3224.260000000002</v>
      </c>
      <c r="AB34" s="237">
        <v>119.63999999999942</v>
      </c>
      <c r="AC34" s="237"/>
      <c r="AD34" s="202">
        <f t="shared" si="17"/>
        <v>28406.54</v>
      </c>
      <c r="AE34" s="141">
        <v>27</v>
      </c>
    </row>
    <row r="35" spans="1:31">
      <c r="A35" s="199" t="s">
        <v>43</v>
      </c>
      <c r="B35" s="200">
        <f t="shared" si="16"/>
        <v>0</v>
      </c>
      <c r="E35" s="175" t="s">
        <v>24</v>
      </c>
      <c r="F35" s="237">
        <v>0</v>
      </c>
      <c r="G35" s="237">
        <v>0</v>
      </c>
      <c r="H35" s="237">
        <v>0</v>
      </c>
      <c r="I35" s="237">
        <v>0</v>
      </c>
      <c r="J35" s="237">
        <v>0</v>
      </c>
      <c r="K35" s="237">
        <v>0</v>
      </c>
      <c r="L35" s="237">
        <v>0</v>
      </c>
      <c r="M35" s="237">
        <v>0</v>
      </c>
      <c r="N35" s="237">
        <v>0</v>
      </c>
      <c r="O35" s="237">
        <v>0</v>
      </c>
      <c r="P35" s="237">
        <v>0</v>
      </c>
      <c r="Q35" s="237">
        <v>0</v>
      </c>
      <c r="R35" s="237">
        <v>0</v>
      </c>
      <c r="S35" s="237">
        <v>0</v>
      </c>
      <c r="T35" s="237">
        <v>0</v>
      </c>
      <c r="U35" s="237">
        <v>0</v>
      </c>
      <c r="V35" s="237">
        <v>0</v>
      </c>
      <c r="W35" s="237">
        <v>0</v>
      </c>
      <c r="X35" s="237">
        <v>0</v>
      </c>
      <c r="Y35" s="237">
        <v>0</v>
      </c>
      <c r="Z35" s="237">
        <v>0</v>
      </c>
      <c r="AA35" s="237">
        <v>0</v>
      </c>
      <c r="AB35" s="237">
        <v>0</v>
      </c>
      <c r="AC35" s="237"/>
      <c r="AD35" s="202">
        <f t="shared" si="17"/>
        <v>0</v>
      </c>
      <c r="AE35" s="141">
        <v>28</v>
      </c>
    </row>
    <row r="36" spans="1:31">
      <c r="A36" s="199" t="s">
        <v>44</v>
      </c>
      <c r="B36" s="200">
        <f t="shared" si="16"/>
        <v>12940.789999999994</v>
      </c>
      <c r="E36" s="175" t="s">
        <v>24</v>
      </c>
      <c r="F36" s="237">
        <v>0</v>
      </c>
      <c r="G36" s="237">
        <v>0</v>
      </c>
      <c r="H36" s="237">
        <v>0</v>
      </c>
      <c r="I36" s="237">
        <v>0</v>
      </c>
      <c r="J36" s="237">
        <v>0</v>
      </c>
      <c r="K36" s="237">
        <v>0</v>
      </c>
      <c r="L36" s="237">
        <v>0</v>
      </c>
      <c r="M36" s="237">
        <v>0</v>
      </c>
      <c r="N36" s="237">
        <v>0</v>
      </c>
      <c r="O36" s="237">
        <v>20981.22</v>
      </c>
      <c r="P36" s="237">
        <v>0</v>
      </c>
      <c r="Q36" s="237">
        <v>0</v>
      </c>
      <c r="R36" s="237">
        <v>0</v>
      </c>
      <c r="S36" s="237">
        <v>0</v>
      </c>
      <c r="T36" s="237">
        <v>14797.93</v>
      </c>
      <c r="U36" s="237">
        <v>0</v>
      </c>
      <c r="V36" s="237">
        <v>0</v>
      </c>
      <c r="W36" s="237">
        <v>13125</v>
      </c>
      <c r="X36" s="237">
        <v>9705.82</v>
      </c>
      <c r="Y36" s="237">
        <v>0</v>
      </c>
      <c r="Z36" s="237">
        <v>33000</v>
      </c>
      <c r="AA36" s="237">
        <v>14250</v>
      </c>
      <c r="AB36" s="237">
        <v>12940.789999999994</v>
      </c>
      <c r="AC36" s="237"/>
      <c r="AD36" s="202">
        <f t="shared" si="17"/>
        <v>118800.76</v>
      </c>
      <c r="AE36" s="141">
        <v>29</v>
      </c>
    </row>
    <row r="37" spans="1:31">
      <c r="A37" s="199" t="s">
        <v>45</v>
      </c>
      <c r="B37" s="200">
        <f t="shared" si="16"/>
        <v>1257.6899999999987</v>
      </c>
      <c r="E37" s="175" t="s">
        <v>24</v>
      </c>
      <c r="F37" s="237">
        <v>0</v>
      </c>
      <c r="G37" s="237">
        <v>0</v>
      </c>
      <c r="H37" s="237">
        <v>0</v>
      </c>
      <c r="I37" s="237">
        <v>0</v>
      </c>
      <c r="J37" s="237">
        <v>0</v>
      </c>
      <c r="K37" s="237">
        <v>0</v>
      </c>
      <c r="L37" s="237">
        <v>0</v>
      </c>
      <c r="M37" s="237">
        <v>0</v>
      </c>
      <c r="N37" s="237">
        <v>0</v>
      </c>
      <c r="O37" s="237">
        <v>0</v>
      </c>
      <c r="P37" s="237">
        <v>0</v>
      </c>
      <c r="Q37" s="237">
        <v>0</v>
      </c>
      <c r="R37" s="237">
        <v>3442.49</v>
      </c>
      <c r="S37" s="237">
        <v>0</v>
      </c>
      <c r="T37" s="237">
        <v>1630.4800000000005</v>
      </c>
      <c r="U37" s="237">
        <v>2373.88</v>
      </c>
      <c r="V37" s="237">
        <v>1922.5900000000001</v>
      </c>
      <c r="W37" s="237">
        <v>2370.1000000000004</v>
      </c>
      <c r="X37" s="237">
        <v>6178.02</v>
      </c>
      <c r="Y37" s="237">
        <v>3535.8799999999974</v>
      </c>
      <c r="Z37" s="237">
        <v>3749</v>
      </c>
      <c r="AA37" s="237">
        <v>4844.8000000000029</v>
      </c>
      <c r="AB37" s="237">
        <v>1257.6899999999987</v>
      </c>
      <c r="AC37" s="237"/>
      <c r="AD37" s="202">
        <f t="shared" si="17"/>
        <v>31304.93</v>
      </c>
      <c r="AE37" s="141">
        <v>30</v>
      </c>
    </row>
    <row r="38" spans="1:31">
      <c r="A38" s="199" t="s">
        <v>46</v>
      </c>
      <c r="B38" s="200">
        <f t="shared" si="16"/>
        <v>28</v>
      </c>
      <c r="E38" s="175" t="s">
        <v>24</v>
      </c>
      <c r="F38" s="237">
        <v>0</v>
      </c>
      <c r="G38" s="237">
        <v>0</v>
      </c>
      <c r="H38" s="237">
        <v>0</v>
      </c>
      <c r="I38" s="237">
        <v>0</v>
      </c>
      <c r="J38" s="237">
        <v>22</v>
      </c>
      <c r="K38" s="237">
        <v>147</v>
      </c>
      <c r="L38" s="237">
        <v>542</v>
      </c>
      <c r="M38" s="237">
        <v>230</v>
      </c>
      <c r="N38" s="237">
        <v>-547</v>
      </c>
      <c r="O38" s="237">
        <v>67</v>
      </c>
      <c r="P38" s="237">
        <v>68.53999999999985</v>
      </c>
      <c r="Q38" s="237">
        <v>118.46000000000015</v>
      </c>
      <c r="R38" s="237">
        <v>26</v>
      </c>
      <c r="S38" s="237">
        <v>23</v>
      </c>
      <c r="T38" s="237">
        <v>47</v>
      </c>
      <c r="U38" s="237">
        <v>24</v>
      </c>
      <c r="V38" s="237">
        <v>28</v>
      </c>
      <c r="W38" s="237">
        <v>38</v>
      </c>
      <c r="X38" s="237">
        <v>24</v>
      </c>
      <c r="Y38" s="237">
        <v>33</v>
      </c>
      <c r="Z38" s="237">
        <v>29</v>
      </c>
      <c r="AA38" s="237">
        <v>27</v>
      </c>
      <c r="AB38" s="237">
        <v>28</v>
      </c>
      <c r="AC38" s="237"/>
      <c r="AD38" s="202">
        <f t="shared" si="17"/>
        <v>975</v>
      </c>
      <c r="AE38" s="141">
        <v>31</v>
      </c>
    </row>
    <row r="39" spans="1:31">
      <c r="A39" s="199" t="s">
        <v>83</v>
      </c>
      <c r="B39" s="200">
        <f t="shared" si="16"/>
        <v>475</v>
      </c>
      <c r="E39" s="175" t="s">
        <v>24</v>
      </c>
      <c r="F39" s="237">
        <v>33</v>
      </c>
      <c r="G39" s="237">
        <v>63</v>
      </c>
      <c r="H39" s="237">
        <v>258</v>
      </c>
      <c r="I39" s="237">
        <v>-62</v>
      </c>
      <c r="J39" s="237">
        <v>66</v>
      </c>
      <c r="K39" s="237">
        <v>81</v>
      </c>
      <c r="L39" s="237">
        <v>11</v>
      </c>
      <c r="M39" s="237">
        <v>45</v>
      </c>
      <c r="N39" s="237">
        <v>186</v>
      </c>
      <c r="O39" s="237">
        <v>534</v>
      </c>
      <c r="P39" s="237">
        <v>3</v>
      </c>
      <c r="Q39" s="237">
        <v>309</v>
      </c>
      <c r="R39" s="237">
        <v>243</v>
      </c>
      <c r="S39" s="237">
        <v>50</v>
      </c>
      <c r="T39" s="237">
        <v>935</v>
      </c>
      <c r="U39" s="237">
        <v>134</v>
      </c>
      <c r="V39" s="237">
        <v>196</v>
      </c>
      <c r="W39" s="237">
        <v>964</v>
      </c>
      <c r="X39" s="237">
        <v>654</v>
      </c>
      <c r="Y39" s="237">
        <v>398</v>
      </c>
      <c r="Z39" s="237">
        <v>1399</v>
      </c>
      <c r="AA39" s="237">
        <v>732</v>
      </c>
      <c r="AB39" s="237">
        <v>475</v>
      </c>
      <c r="AC39" s="237"/>
      <c r="AD39" s="202">
        <f t="shared" si="17"/>
        <v>7707</v>
      </c>
      <c r="AE39" s="141">
        <v>32</v>
      </c>
    </row>
    <row r="40" spans="1:31">
      <c r="A40" s="213" t="s">
        <v>47</v>
      </c>
      <c r="B40" s="254">
        <f t="shared" si="16"/>
        <v>21279.119999999992</v>
      </c>
      <c r="C40" s="187"/>
      <c r="D40" s="187"/>
      <c r="E40" s="214"/>
      <c r="F40" s="309">
        <f>SUM(F32:F39)</f>
        <v>1995</v>
      </c>
      <c r="G40" s="309">
        <f t="shared" ref="G40:AC40" si="18">SUM(G32:G39)</f>
        <v>3746</v>
      </c>
      <c r="H40" s="309">
        <f t="shared" si="18"/>
        <v>3104</v>
      </c>
      <c r="I40" s="309">
        <f t="shared" si="18"/>
        <v>2134</v>
      </c>
      <c r="J40" s="309">
        <f t="shared" si="18"/>
        <v>2520</v>
      </c>
      <c r="K40" s="309">
        <f t="shared" si="18"/>
        <v>3765</v>
      </c>
      <c r="L40" s="309">
        <f t="shared" si="18"/>
        <v>3103</v>
      </c>
      <c r="M40" s="309">
        <f t="shared" si="18"/>
        <v>3683</v>
      </c>
      <c r="N40" s="309">
        <f t="shared" si="18"/>
        <v>2046.6080775132068</v>
      </c>
      <c r="O40" s="309">
        <f t="shared" si="18"/>
        <v>24334.611922486794</v>
      </c>
      <c r="P40" s="309">
        <f t="shared" si="18"/>
        <v>2918.54</v>
      </c>
      <c r="Q40" s="309">
        <f t="shared" si="18"/>
        <v>4150.46</v>
      </c>
      <c r="R40" s="309">
        <f t="shared" si="18"/>
        <v>11250.869999999999</v>
      </c>
      <c r="S40" s="309">
        <f t="shared" si="18"/>
        <v>3649</v>
      </c>
      <c r="T40" s="309">
        <f t="shared" si="18"/>
        <v>31161.98</v>
      </c>
      <c r="U40" s="309">
        <f t="shared" si="18"/>
        <v>9133.2800000000007</v>
      </c>
      <c r="V40" s="309">
        <f t="shared" si="18"/>
        <v>9340.14</v>
      </c>
      <c r="W40" s="309">
        <f t="shared" si="18"/>
        <v>29303.17</v>
      </c>
      <c r="X40" s="309">
        <f t="shared" si="18"/>
        <v>28379.030000000002</v>
      </c>
      <c r="Y40" s="215">
        <f t="shared" si="18"/>
        <v>14707.71</v>
      </c>
      <c r="Z40" s="215">
        <f t="shared" si="18"/>
        <v>48247.649999999994</v>
      </c>
      <c r="AA40" s="215">
        <f t="shared" si="18"/>
        <v>29145.060000000005</v>
      </c>
      <c r="AB40" s="215">
        <f t="shared" si="18"/>
        <v>21279.119999999992</v>
      </c>
      <c r="AC40" s="215">
        <f t="shared" si="18"/>
        <v>0</v>
      </c>
      <c r="AD40" s="205">
        <f t="shared" si="17"/>
        <v>293097.23</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9">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9"/>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9"/>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9"/>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9"/>
        <v>531490.79</v>
      </c>
      <c r="E46" s="175" t="s">
        <v>111</v>
      </c>
      <c r="F46" s="237">
        <v>0</v>
      </c>
      <c r="G46" s="237">
        <v>0</v>
      </c>
      <c r="H46" s="237">
        <v>306.74</v>
      </c>
      <c r="I46" s="237">
        <v>21000</v>
      </c>
      <c r="J46" s="237">
        <v>34756.660000000003</v>
      </c>
      <c r="K46" s="237">
        <v>57262.34</v>
      </c>
      <c r="L46" s="237">
        <v>57262.34</v>
      </c>
      <c r="M46" s="237">
        <v>57262.34</v>
      </c>
      <c r="N46" s="237">
        <v>57262.34</v>
      </c>
      <c r="O46" s="237">
        <v>49479</v>
      </c>
      <c r="P46" s="237">
        <v>49479.05</v>
      </c>
      <c r="Q46" s="237">
        <v>59184.869999999995</v>
      </c>
      <c r="R46" s="237">
        <v>59184.869999999995</v>
      </c>
      <c r="S46" s="237">
        <v>59184.869999999995</v>
      </c>
      <c r="T46" s="237">
        <v>44386.94</v>
      </c>
      <c r="U46" s="237">
        <v>462386.9</v>
      </c>
      <c r="V46" s="237">
        <v>479386.89</v>
      </c>
      <c r="W46" s="237">
        <v>428261.9</v>
      </c>
      <c r="X46" s="237">
        <v>603556.05999999994</v>
      </c>
      <c r="Y46" s="237">
        <v>603556.05999999994</v>
      </c>
      <c r="Z46" s="237">
        <v>546806.05999999994</v>
      </c>
      <c r="AA46" s="237">
        <v>461884.06999999995</v>
      </c>
      <c r="AB46" s="237">
        <v>531490.79</v>
      </c>
      <c r="AC46" s="237"/>
      <c r="AD46" s="245"/>
      <c r="AE46" s="141">
        <v>39</v>
      </c>
    </row>
    <row r="47" spans="1:31">
      <c r="A47" s="199" t="s">
        <v>93</v>
      </c>
      <c r="B47" s="200">
        <f t="shared" si="19"/>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9"/>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9"/>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66</v>
      </c>
      <c r="B50" s="168"/>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245"/>
      <c r="AE50" s="141">
        <v>43</v>
      </c>
    </row>
    <row r="51" spans="1:31">
      <c r="A51" s="136" t="s">
        <v>59</v>
      </c>
      <c r="B51" s="210">
        <f>HLOOKUP($B$7,$F$8:$AC$75,AE51,FALSE)</f>
        <v>333330</v>
      </c>
      <c r="F51" s="208">
        <f>$F$4</f>
        <v>333330</v>
      </c>
      <c r="G51" s="208">
        <f t="shared" ref="G51:Q51" si="20">$F$4</f>
        <v>333330</v>
      </c>
      <c r="H51" s="208">
        <f t="shared" si="20"/>
        <v>333330</v>
      </c>
      <c r="I51" s="208">
        <f t="shared" si="20"/>
        <v>333330</v>
      </c>
      <c r="J51" s="208">
        <f t="shared" si="20"/>
        <v>333330</v>
      </c>
      <c r="K51" s="208">
        <f t="shared" si="20"/>
        <v>333330</v>
      </c>
      <c r="L51" s="208">
        <f t="shared" si="20"/>
        <v>333330</v>
      </c>
      <c r="M51" s="208">
        <f t="shared" si="20"/>
        <v>333330</v>
      </c>
      <c r="N51" s="208">
        <f t="shared" si="20"/>
        <v>333330</v>
      </c>
      <c r="O51" s="208">
        <f t="shared" si="20"/>
        <v>333330</v>
      </c>
      <c r="P51" s="208">
        <f t="shared" si="20"/>
        <v>333330</v>
      </c>
      <c r="Q51" s="208">
        <f t="shared" si="20"/>
        <v>333330</v>
      </c>
      <c r="R51" s="208">
        <f>$G$4</f>
        <v>333330</v>
      </c>
      <c r="S51" s="208">
        <f t="shared" ref="S51:AC51" si="21">$G$4</f>
        <v>333330</v>
      </c>
      <c r="T51" s="208">
        <f t="shared" si="21"/>
        <v>333330</v>
      </c>
      <c r="U51" s="208">
        <f>$G$4</f>
        <v>333330</v>
      </c>
      <c r="V51" s="208">
        <f t="shared" si="21"/>
        <v>333330</v>
      </c>
      <c r="W51" s="208">
        <f t="shared" si="21"/>
        <v>333330</v>
      </c>
      <c r="X51" s="208">
        <f t="shared" si="21"/>
        <v>333330</v>
      </c>
      <c r="Y51" s="208">
        <f t="shared" si="21"/>
        <v>333330</v>
      </c>
      <c r="Z51" s="208">
        <f t="shared" si="21"/>
        <v>333330</v>
      </c>
      <c r="AA51" s="208">
        <f t="shared" si="21"/>
        <v>333330</v>
      </c>
      <c r="AB51" s="208">
        <f t="shared" si="21"/>
        <v>333330</v>
      </c>
      <c r="AC51" s="208">
        <f t="shared" si="21"/>
        <v>333330</v>
      </c>
      <c r="AD51" s="209"/>
      <c r="AE51" s="141">
        <v>44</v>
      </c>
    </row>
    <row r="52" spans="1:31">
      <c r="A52" s="136" t="s">
        <v>60</v>
      </c>
      <c r="B52" s="210">
        <f>HLOOKUP($B$7,$F$8:$AC$75,AE52,FALSE)</f>
        <v>305552.5</v>
      </c>
      <c r="F52" s="210">
        <f t="shared" ref="F52:AC52" si="22">F51*(F9/12)</f>
        <v>27777.5</v>
      </c>
      <c r="G52" s="210">
        <f t="shared" si="22"/>
        <v>55555</v>
      </c>
      <c r="H52" s="210">
        <f t="shared" si="22"/>
        <v>83332.5</v>
      </c>
      <c r="I52" s="210">
        <f t="shared" si="22"/>
        <v>111110</v>
      </c>
      <c r="J52" s="210">
        <f t="shared" si="22"/>
        <v>138887.5</v>
      </c>
      <c r="K52" s="210">
        <f t="shared" si="22"/>
        <v>166665</v>
      </c>
      <c r="L52" s="210">
        <f t="shared" si="22"/>
        <v>194442.5</v>
      </c>
      <c r="M52" s="210">
        <f t="shared" si="22"/>
        <v>222220</v>
      </c>
      <c r="N52" s="210">
        <f t="shared" si="22"/>
        <v>249997.5</v>
      </c>
      <c r="O52" s="210">
        <f t="shared" si="22"/>
        <v>277775</v>
      </c>
      <c r="P52" s="210">
        <f t="shared" si="22"/>
        <v>305552.5</v>
      </c>
      <c r="Q52" s="210">
        <f t="shared" si="22"/>
        <v>333330</v>
      </c>
      <c r="R52" s="210">
        <f t="shared" si="22"/>
        <v>27777.5</v>
      </c>
      <c r="S52" s="210">
        <f t="shared" si="22"/>
        <v>55555</v>
      </c>
      <c r="T52" s="210">
        <f t="shared" si="22"/>
        <v>83332.5</v>
      </c>
      <c r="U52" s="210">
        <f t="shared" si="22"/>
        <v>111110</v>
      </c>
      <c r="V52" s="210">
        <f t="shared" si="22"/>
        <v>138887.5</v>
      </c>
      <c r="W52" s="210">
        <f t="shared" si="22"/>
        <v>166665</v>
      </c>
      <c r="X52" s="210">
        <f t="shared" si="22"/>
        <v>194442.5</v>
      </c>
      <c r="Y52" s="210">
        <f t="shared" si="22"/>
        <v>222220</v>
      </c>
      <c r="Z52" s="210">
        <f t="shared" si="22"/>
        <v>249997.5</v>
      </c>
      <c r="AA52" s="210">
        <f t="shared" si="22"/>
        <v>277775</v>
      </c>
      <c r="AB52" s="210">
        <f t="shared" si="22"/>
        <v>305552.5</v>
      </c>
      <c r="AC52" s="210">
        <f t="shared" si="22"/>
        <v>333330</v>
      </c>
      <c r="AD52" s="245"/>
      <c r="AE52" s="141">
        <v>45</v>
      </c>
    </row>
    <row r="53" spans="1:31">
      <c r="A53" s="182" t="s">
        <v>55</v>
      </c>
      <c r="B53" s="200">
        <f>HLOOKUP($B$7,$F$8:$AC$75,AE53,FALSE)</f>
        <v>235597.00999999998</v>
      </c>
      <c r="F53" s="211">
        <f>F40</f>
        <v>1995</v>
      </c>
      <c r="G53" s="211">
        <f t="shared" ref="G53:Q53" si="23">F53+G40</f>
        <v>5741</v>
      </c>
      <c r="H53" s="211">
        <f t="shared" si="23"/>
        <v>8845</v>
      </c>
      <c r="I53" s="211">
        <f t="shared" si="23"/>
        <v>10979</v>
      </c>
      <c r="J53" s="211">
        <f t="shared" si="23"/>
        <v>13499</v>
      </c>
      <c r="K53" s="211">
        <f t="shared" si="23"/>
        <v>17264</v>
      </c>
      <c r="L53" s="211">
        <f t="shared" si="23"/>
        <v>20367</v>
      </c>
      <c r="M53" s="211">
        <f t="shared" si="23"/>
        <v>24050</v>
      </c>
      <c r="N53" s="211">
        <f t="shared" si="23"/>
        <v>26096.608077513207</v>
      </c>
      <c r="O53" s="211">
        <f t="shared" si="23"/>
        <v>50431.22</v>
      </c>
      <c r="P53" s="211">
        <f t="shared" si="23"/>
        <v>53349.760000000002</v>
      </c>
      <c r="Q53" s="211">
        <f t="shared" si="23"/>
        <v>57500.22</v>
      </c>
      <c r="R53" s="211">
        <f>R40</f>
        <v>11250.869999999999</v>
      </c>
      <c r="S53" s="211">
        <f t="shared" ref="S53:AC53" si="24">R53+S40</f>
        <v>14899.869999999999</v>
      </c>
      <c r="T53" s="211">
        <f t="shared" si="24"/>
        <v>46061.85</v>
      </c>
      <c r="U53" s="211">
        <f t="shared" si="24"/>
        <v>55195.13</v>
      </c>
      <c r="V53" s="211">
        <f t="shared" si="24"/>
        <v>64535.27</v>
      </c>
      <c r="W53" s="211">
        <f t="shared" si="24"/>
        <v>93838.44</v>
      </c>
      <c r="X53" s="211">
        <f t="shared" si="24"/>
        <v>122217.47</v>
      </c>
      <c r="Y53" s="211">
        <f t="shared" si="24"/>
        <v>136925.18</v>
      </c>
      <c r="Z53" s="211">
        <f t="shared" si="24"/>
        <v>185172.83</v>
      </c>
      <c r="AA53" s="211">
        <f t="shared" si="24"/>
        <v>214317.88999999998</v>
      </c>
      <c r="AB53" s="211">
        <f t="shared" si="24"/>
        <v>235597.00999999998</v>
      </c>
      <c r="AC53" s="211">
        <f t="shared" si="24"/>
        <v>235597.00999999998</v>
      </c>
      <c r="AD53" s="255"/>
      <c r="AE53" s="141">
        <v>46</v>
      </c>
    </row>
    <row r="54" spans="1:31">
      <c r="A54" s="182" t="s">
        <v>85</v>
      </c>
      <c r="B54" s="200">
        <f>HLOOKUP($B$7,$F$8:$AC$75,AE54,FALSE)</f>
        <v>531490.79</v>
      </c>
      <c r="E54" s="139"/>
      <c r="F54" s="211">
        <f>SUM(F42:F49)</f>
        <v>0</v>
      </c>
      <c r="G54" s="211">
        <f t="shared" ref="G54:AC54" si="25">SUM(G42:G49)</f>
        <v>0</v>
      </c>
      <c r="H54" s="211">
        <f t="shared" si="25"/>
        <v>306.74</v>
      </c>
      <c r="I54" s="211">
        <f t="shared" si="25"/>
        <v>21000</v>
      </c>
      <c r="J54" s="211">
        <f t="shared" si="25"/>
        <v>34756.660000000003</v>
      </c>
      <c r="K54" s="211">
        <f t="shared" si="25"/>
        <v>57262.34</v>
      </c>
      <c r="L54" s="211">
        <f t="shared" si="25"/>
        <v>57262.34</v>
      </c>
      <c r="M54" s="211">
        <f t="shared" si="25"/>
        <v>57262.34</v>
      </c>
      <c r="N54" s="211">
        <f t="shared" si="25"/>
        <v>57262.34</v>
      </c>
      <c r="O54" s="211">
        <f t="shared" si="25"/>
        <v>49479</v>
      </c>
      <c r="P54" s="211">
        <f t="shared" si="25"/>
        <v>49479.05</v>
      </c>
      <c r="Q54" s="211">
        <f t="shared" si="25"/>
        <v>59184.869999999995</v>
      </c>
      <c r="R54" s="211">
        <f t="shared" si="25"/>
        <v>59184.869999999995</v>
      </c>
      <c r="S54" s="211">
        <f t="shared" si="25"/>
        <v>59184.869999999995</v>
      </c>
      <c r="T54" s="211">
        <f t="shared" si="25"/>
        <v>44386.94</v>
      </c>
      <c r="U54" s="211">
        <f t="shared" si="25"/>
        <v>462386.9</v>
      </c>
      <c r="V54" s="211">
        <f t="shared" si="25"/>
        <v>479386.89</v>
      </c>
      <c r="W54" s="211">
        <f t="shared" si="25"/>
        <v>428261.9</v>
      </c>
      <c r="X54" s="211">
        <f t="shared" si="25"/>
        <v>603556.05999999994</v>
      </c>
      <c r="Y54" s="211">
        <f t="shared" si="25"/>
        <v>603556.05999999994</v>
      </c>
      <c r="Z54" s="211">
        <f t="shared" si="25"/>
        <v>546806.05999999994</v>
      </c>
      <c r="AA54" s="211">
        <f t="shared" si="25"/>
        <v>461884.06999999995</v>
      </c>
      <c r="AB54" s="211">
        <f t="shared" si="25"/>
        <v>531490.79</v>
      </c>
      <c r="AC54" s="211">
        <f t="shared" si="25"/>
        <v>0</v>
      </c>
      <c r="AD54" s="255"/>
      <c r="AE54" s="141">
        <v>47</v>
      </c>
    </row>
    <row r="55" spans="1:31">
      <c r="A55" s="213" t="s">
        <v>56</v>
      </c>
      <c r="B55" s="254">
        <f>HLOOKUP($B$7,$F$8:$AC$75,AE55,FALSE)</f>
        <v>767087.8</v>
      </c>
      <c r="C55" s="187"/>
      <c r="D55" s="187"/>
      <c r="E55" s="214"/>
      <c r="F55" s="215">
        <f>F53+F54</f>
        <v>1995</v>
      </c>
      <c r="G55" s="215">
        <f t="shared" ref="G55:AC55" si="26">G53+G54</f>
        <v>5741</v>
      </c>
      <c r="H55" s="215">
        <f t="shared" si="26"/>
        <v>9151.74</v>
      </c>
      <c r="I55" s="215">
        <f t="shared" si="26"/>
        <v>31979</v>
      </c>
      <c r="J55" s="215">
        <f t="shared" si="26"/>
        <v>48255.66</v>
      </c>
      <c r="K55" s="215">
        <f t="shared" si="26"/>
        <v>74526.34</v>
      </c>
      <c r="L55" s="215">
        <f>L53+L54</f>
        <v>77629.34</v>
      </c>
      <c r="M55" s="215">
        <f t="shared" si="26"/>
        <v>81312.34</v>
      </c>
      <c r="N55" s="215">
        <f t="shared" si="26"/>
        <v>83358.948077513196</v>
      </c>
      <c r="O55" s="215">
        <f t="shared" si="26"/>
        <v>99910.22</v>
      </c>
      <c r="P55" s="215">
        <f t="shared" si="26"/>
        <v>102828.81</v>
      </c>
      <c r="Q55" s="215">
        <f t="shared" si="26"/>
        <v>116685.09</v>
      </c>
      <c r="R55" s="215">
        <f t="shared" si="26"/>
        <v>70435.739999999991</v>
      </c>
      <c r="S55" s="215">
        <f t="shared" si="26"/>
        <v>74084.739999999991</v>
      </c>
      <c r="T55" s="215">
        <f t="shared" si="26"/>
        <v>90448.790000000008</v>
      </c>
      <c r="U55" s="215">
        <f t="shared" si="26"/>
        <v>517582.03</v>
      </c>
      <c r="V55" s="215">
        <f t="shared" si="26"/>
        <v>543922.16</v>
      </c>
      <c r="W55" s="215">
        <f t="shared" si="26"/>
        <v>522100.34</v>
      </c>
      <c r="X55" s="215">
        <f t="shared" si="26"/>
        <v>725773.52999999991</v>
      </c>
      <c r="Y55" s="215">
        <f t="shared" si="26"/>
        <v>740481.24</v>
      </c>
      <c r="Z55" s="215">
        <f t="shared" si="26"/>
        <v>731978.8899999999</v>
      </c>
      <c r="AA55" s="215">
        <f t="shared" si="26"/>
        <v>676201.96</v>
      </c>
      <c r="AB55" s="215">
        <f t="shared" si="26"/>
        <v>767087.8</v>
      </c>
      <c r="AC55" s="215">
        <f t="shared" si="26"/>
        <v>235597.00999999998</v>
      </c>
      <c r="AD55" s="255"/>
      <c r="AE55" s="141">
        <v>48</v>
      </c>
    </row>
    <row r="56" spans="1:31">
      <c r="A56" s="182" t="s">
        <v>72</v>
      </c>
      <c r="B56" s="189">
        <f>IFERROR(HLOOKUP($B$7,$F$8:$AC$75,AE56,FALSE),"-  ")</f>
        <v>0.7067980979809797</v>
      </c>
      <c r="F56" s="189">
        <f>IFERROR(F53/F51,"-  ")</f>
        <v>5.9850598505985057E-3</v>
      </c>
      <c r="G56" s="189">
        <f t="shared" ref="G56:AC56" si="27">IFERROR(G53/G51,"-  ")</f>
        <v>1.7223172231722317E-2</v>
      </c>
      <c r="H56" s="189">
        <f t="shared" si="27"/>
        <v>2.6535265352653527E-2</v>
      </c>
      <c r="I56" s="189">
        <f t="shared" si="27"/>
        <v>3.2937329373293731E-2</v>
      </c>
      <c r="J56" s="189">
        <f t="shared" si="27"/>
        <v>4.0497404974049737E-2</v>
      </c>
      <c r="K56" s="189">
        <f t="shared" si="27"/>
        <v>5.1792517925179249E-2</v>
      </c>
      <c r="L56" s="189">
        <f t="shared" si="27"/>
        <v>6.1101611016110162E-2</v>
      </c>
      <c r="M56" s="189">
        <f t="shared" si="27"/>
        <v>7.2150721507215076E-2</v>
      </c>
      <c r="N56" s="189">
        <f t="shared" si="27"/>
        <v>7.829060713861101E-2</v>
      </c>
      <c r="O56" s="189">
        <f t="shared" si="27"/>
        <v>0.15129517295172953</v>
      </c>
      <c r="P56" s="189">
        <f t="shared" si="27"/>
        <v>0.16005088050880509</v>
      </c>
      <c r="Q56" s="189">
        <f t="shared" si="27"/>
        <v>0.17250238502385024</v>
      </c>
      <c r="R56" s="189">
        <f t="shared" si="27"/>
        <v>3.3752947529475288E-2</v>
      </c>
      <c r="S56" s="189">
        <f t="shared" si="27"/>
        <v>4.4700057000570004E-2</v>
      </c>
      <c r="T56" s="189">
        <f t="shared" si="27"/>
        <v>0.13818693186931869</v>
      </c>
      <c r="U56" s="189">
        <f t="shared" si="27"/>
        <v>0.16558704587045869</v>
      </c>
      <c r="V56" s="189">
        <f t="shared" si="27"/>
        <v>0.19360774607746076</v>
      </c>
      <c r="W56" s="189">
        <f t="shared" si="27"/>
        <v>0.28151813518135183</v>
      </c>
      <c r="X56" s="189">
        <f t="shared" si="27"/>
        <v>0.3666560765607656</v>
      </c>
      <c r="Y56" s="189">
        <f t="shared" si="27"/>
        <v>0.41077964779647796</v>
      </c>
      <c r="Z56" s="189">
        <f t="shared" si="27"/>
        <v>0.5555240452404524</v>
      </c>
      <c r="AA56" s="189">
        <f t="shared" si="27"/>
        <v>0.64296009960099598</v>
      </c>
      <c r="AB56" s="189">
        <f t="shared" si="27"/>
        <v>0.7067980979809797</v>
      </c>
      <c r="AC56" s="189">
        <f t="shared" si="27"/>
        <v>0.7067980979809797</v>
      </c>
      <c r="AD56" s="250"/>
      <c r="AE56" s="141">
        <v>49</v>
      </c>
    </row>
    <row r="57" spans="1:31">
      <c r="A57" s="182" t="s">
        <v>73</v>
      </c>
      <c r="B57" s="189">
        <f>IFERROR(HLOOKUP($B$7,$F$8:$AC$75,AE57,FALSE),"-  ")</f>
        <v>2.3012864128641288</v>
      </c>
      <c r="E57" s="256"/>
      <c r="F57" s="189">
        <f>IFERROR(F55/F51,"-  ")</f>
        <v>5.9850598505985057E-3</v>
      </c>
      <c r="G57" s="189">
        <f t="shared" ref="G57:AC57" si="28">IFERROR(G55/G51,"-  ")</f>
        <v>1.7223172231722317E-2</v>
      </c>
      <c r="H57" s="189">
        <f t="shared" si="28"/>
        <v>2.7455494554945548E-2</v>
      </c>
      <c r="I57" s="189">
        <f t="shared" si="28"/>
        <v>9.593795937959379E-2</v>
      </c>
      <c r="J57" s="189">
        <f t="shared" si="28"/>
        <v>0.14476842768427686</v>
      </c>
      <c r="K57" s="189">
        <f t="shared" si="28"/>
        <v>0.22358125581255811</v>
      </c>
      <c r="L57" s="189">
        <f t="shared" si="28"/>
        <v>0.23289034890348903</v>
      </c>
      <c r="M57" s="189">
        <f t="shared" si="28"/>
        <v>0.24393945939459394</v>
      </c>
      <c r="N57" s="189">
        <f t="shared" si="28"/>
        <v>0.25007934502598983</v>
      </c>
      <c r="O57" s="189">
        <f t="shared" si="28"/>
        <v>0.29973365733657337</v>
      </c>
      <c r="P57" s="189">
        <f t="shared" si="28"/>
        <v>0.30848951489514892</v>
      </c>
      <c r="Q57" s="189">
        <f t="shared" si="28"/>
        <v>0.35005877058770585</v>
      </c>
      <c r="R57" s="189">
        <f t="shared" si="28"/>
        <v>0.21130933309333091</v>
      </c>
      <c r="S57" s="189">
        <f t="shared" si="28"/>
        <v>0.22225644256442562</v>
      </c>
      <c r="T57" s="189">
        <f t="shared" si="28"/>
        <v>0.27134908349083492</v>
      </c>
      <c r="U57" s="189">
        <f t="shared" si="28"/>
        <v>1.5527616176161763</v>
      </c>
      <c r="V57" s="189">
        <f t="shared" si="28"/>
        <v>1.6317827978279784</v>
      </c>
      <c r="W57" s="189">
        <f t="shared" si="28"/>
        <v>1.5663166831668318</v>
      </c>
      <c r="X57" s="189">
        <f t="shared" si="28"/>
        <v>2.1773423634236342</v>
      </c>
      <c r="Y57" s="189">
        <f t="shared" si="28"/>
        <v>2.2214659346593466</v>
      </c>
      <c r="Z57" s="189">
        <f t="shared" si="28"/>
        <v>2.1959586295862956</v>
      </c>
      <c r="AA57" s="189">
        <f t="shared" si="28"/>
        <v>2.0286261662616627</v>
      </c>
      <c r="AB57" s="189">
        <f t="shared" si="28"/>
        <v>2.3012864128641288</v>
      </c>
      <c r="AC57" s="189">
        <f t="shared" si="28"/>
        <v>0.7067980979809797</v>
      </c>
      <c r="AD57" s="250"/>
      <c r="AE57" s="141">
        <v>50</v>
      </c>
    </row>
    <row r="58" spans="1:31">
      <c r="A58" s="182" t="s">
        <v>74</v>
      </c>
      <c r="B58" s="189">
        <f>IFERROR(HLOOKUP($B$7,$F$8:$AC$75,AE58,FALSE),"-  ")</f>
        <v>0.77105247052470516</v>
      </c>
      <c r="F58" s="189">
        <f>IFERROR(F53/F52,"-  ")</f>
        <v>7.1820718207182069E-2</v>
      </c>
      <c r="G58" s="189">
        <f t="shared" ref="G58:AC58" si="29">IFERROR(G53/G52,"-  ")</f>
        <v>0.1033390333903339</v>
      </c>
      <c r="H58" s="189">
        <f t="shared" si="29"/>
        <v>0.10614106141061411</v>
      </c>
      <c r="I58" s="189">
        <f t="shared" si="29"/>
        <v>9.8811988119881206E-2</v>
      </c>
      <c r="J58" s="189">
        <f t="shared" si="29"/>
        <v>9.7193771937719373E-2</v>
      </c>
      <c r="K58" s="189">
        <f t="shared" si="29"/>
        <v>0.1035850358503585</v>
      </c>
      <c r="L58" s="189">
        <f t="shared" si="29"/>
        <v>0.10474561888476028</v>
      </c>
      <c r="M58" s="189">
        <f t="shared" si="29"/>
        <v>0.10822608226082261</v>
      </c>
      <c r="N58" s="189">
        <f t="shared" si="29"/>
        <v>0.10438747618481467</v>
      </c>
      <c r="O58" s="189">
        <f t="shared" si="29"/>
        <v>0.18155420754207544</v>
      </c>
      <c r="P58" s="189">
        <f t="shared" si="29"/>
        <v>0.17460096055506011</v>
      </c>
      <c r="Q58" s="189">
        <f t="shared" si="29"/>
        <v>0.17250238502385024</v>
      </c>
      <c r="R58" s="189">
        <f t="shared" si="29"/>
        <v>0.40503537035370352</v>
      </c>
      <c r="S58" s="189">
        <f t="shared" si="29"/>
        <v>0.26820034200342002</v>
      </c>
      <c r="T58" s="189">
        <f t="shared" si="29"/>
        <v>0.55274772747727474</v>
      </c>
      <c r="U58" s="189">
        <f t="shared" si="29"/>
        <v>0.49676113761137608</v>
      </c>
      <c r="V58" s="189">
        <f t="shared" si="29"/>
        <v>0.46465859058590586</v>
      </c>
      <c r="W58" s="189">
        <f t="shared" si="29"/>
        <v>0.56303627036270365</v>
      </c>
      <c r="X58" s="189">
        <f t="shared" si="29"/>
        <v>0.62855327410416961</v>
      </c>
      <c r="Y58" s="189">
        <f t="shared" si="29"/>
        <v>0.61616947169471692</v>
      </c>
      <c r="Z58" s="189">
        <f t="shared" si="29"/>
        <v>0.7406987269872698</v>
      </c>
      <c r="AA58" s="189">
        <f t="shared" si="29"/>
        <v>0.77155211952119518</v>
      </c>
      <c r="AB58" s="189">
        <f t="shared" si="29"/>
        <v>0.77105247052470516</v>
      </c>
      <c r="AC58" s="189">
        <f t="shared" si="29"/>
        <v>0.7067980979809797</v>
      </c>
      <c r="AD58" s="25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1333320</v>
      </c>
      <c r="F60" s="217">
        <f>SUM($F$4:$I$4)</f>
        <v>1333320</v>
      </c>
      <c r="G60" s="217">
        <f t="shared" ref="G60:AC60" si="30">SUM($F$4:$I$4)</f>
        <v>1333320</v>
      </c>
      <c r="H60" s="217">
        <f t="shared" si="30"/>
        <v>1333320</v>
      </c>
      <c r="I60" s="217">
        <f t="shared" si="30"/>
        <v>1333320</v>
      </c>
      <c r="J60" s="217">
        <f t="shared" si="30"/>
        <v>1333320</v>
      </c>
      <c r="K60" s="217">
        <f t="shared" si="30"/>
        <v>1333320</v>
      </c>
      <c r="L60" s="217">
        <f t="shared" si="30"/>
        <v>1333320</v>
      </c>
      <c r="M60" s="217">
        <f t="shared" si="30"/>
        <v>1333320</v>
      </c>
      <c r="N60" s="217">
        <f t="shared" si="30"/>
        <v>1333320</v>
      </c>
      <c r="O60" s="217">
        <f t="shared" si="30"/>
        <v>1333320</v>
      </c>
      <c r="P60" s="217">
        <f t="shared" si="30"/>
        <v>1333320</v>
      </c>
      <c r="Q60" s="217">
        <f t="shared" si="30"/>
        <v>1333320</v>
      </c>
      <c r="R60" s="217">
        <f t="shared" si="30"/>
        <v>1333320</v>
      </c>
      <c r="S60" s="217">
        <f t="shared" si="30"/>
        <v>1333320</v>
      </c>
      <c r="T60" s="217">
        <f t="shared" si="30"/>
        <v>1333320</v>
      </c>
      <c r="U60" s="217">
        <f t="shared" si="30"/>
        <v>1333320</v>
      </c>
      <c r="V60" s="217">
        <f t="shared" si="30"/>
        <v>1333320</v>
      </c>
      <c r="W60" s="217">
        <f t="shared" si="30"/>
        <v>1333320</v>
      </c>
      <c r="X60" s="217">
        <f t="shared" si="30"/>
        <v>1333320</v>
      </c>
      <c r="Y60" s="217">
        <f t="shared" si="30"/>
        <v>1333320</v>
      </c>
      <c r="Z60" s="217">
        <f t="shared" si="30"/>
        <v>1333320</v>
      </c>
      <c r="AA60" s="217">
        <f t="shared" si="30"/>
        <v>1333320</v>
      </c>
      <c r="AB60" s="217">
        <f t="shared" si="30"/>
        <v>1333320</v>
      </c>
      <c r="AC60" s="217">
        <f t="shared" si="30"/>
        <v>1333320</v>
      </c>
      <c r="AD60" s="250"/>
      <c r="AE60" s="141">
        <v>53</v>
      </c>
    </row>
    <row r="61" spans="1:31">
      <c r="A61" s="182" t="s">
        <v>58</v>
      </c>
      <c r="B61" s="200">
        <f>HLOOKUP($B$7,$F$8:$AC$75,AE61,FALSE)</f>
        <v>293097.23</v>
      </c>
      <c r="F61" s="218">
        <f>F53</f>
        <v>1995</v>
      </c>
      <c r="G61" s="218">
        <f t="shared" ref="G61:Q61" si="31">G53</f>
        <v>5741</v>
      </c>
      <c r="H61" s="218">
        <f t="shared" si="31"/>
        <v>8845</v>
      </c>
      <c r="I61" s="218">
        <f t="shared" si="31"/>
        <v>10979</v>
      </c>
      <c r="J61" s="218">
        <f t="shared" si="31"/>
        <v>13499</v>
      </c>
      <c r="K61" s="218">
        <f t="shared" si="31"/>
        <v>17264</v>
      </c>
      <c r="L61" s="218">
        <f t="shared" si="31"/>
        <v>20367</v>
      </c>
      <c r="M61" s="218">
        <f t="shared" si="31"/>
        <v>24050</v>
      </c>
      <c r="N61" s="218">
        <f t="shared" si="31"/>
        <v>26096.608077513207</v>
      </c>
      <c r="O61" s="218">
        <f t="shared" si="31"/>
        <v>50431.22</v>
      </c>
      <c r="P61" s="218">
        <f t="shared" si="31"/>
        <v>53349.760000000002</v>
      </c>
      <c r="Q61" s="218">
        <f t="shared" si="31"/>
        <v>57500.22</v>
      </c>
      <c r="R61" s="218">
        <f>R53+Q61</f>
        <v>68751.09</v>
      </c>
      <c r="S61" s="218">
        <f>S40+R61</f>
        <v>72400.09</v>
      </c>
      <c r="T61" s="218">
        <f t="shared" ref="T61:AC61" si="32">T40+S61</f>
        <v>103562.06999999999</v>
      </c>
      <c r="U61" s="218">
        <f t="shared" si="32"/>
        <v>112695.34999999999</v>
      </c>
      <c r="V61" s="218">
        <f t="shared" si="32"/>
        <v>122035.48999999999</v>
      </c>
      <c r="W61" s="218">
        <f t="shared" si="32"/>
        <v>151338.65999999997</v>
      </c>
      <c r="X61" s="218">
        <f t="shared" si="32"/>
        <v>179717.68999999997</v>
      </c>
      <c r="Y61" s="218">
        <f t="shared" si="32"/>
        <v>194425.39999999997</v>
      </c>
      <c r="Z61" s="218">
        <f t="shared" si="32"/>
        <v>242673.04999999996</v>
      </c>
      <c r="AA61" s="218">
        <f t="shared" si="32"/>
        <v>271818.11</v>
      </c>
      <c r="AB61" s="218">
        <f t="shared" si="32"/>
        <v>293097.23</v>
      </c>
      <c r="AC61" s="218">
        <f t="shared" si="32"/>
        <v>293097.23</v>
      </c>
      <c r="AD61" s="250"/>
      <c r="AE61" s="141">
        <v>54</v>
      </c>
    </row>
    <row r="62" spans="1:31">
      <c r="A62" s="213" t="s">
        <v>57</v>
      </c>
      <c r="B62" s="254">
        <f>HLOOKUP($B$7,$F$8:$AC$75,AE62,FALSE)</f>
        <v>824588.02</v>
      </c>
      <c r="F62" s="203">
        <f>F61+F54</f>
        <v>1995</v>
      </c>
      <c r="G62" s="203">
        <f>G61+G54</f>
        <v>5741</v>
      </c>
      <c r="H62" s="203">
        <f t="shared" ref="H62:AC62" si="33">H61+H54</f>
        <v>9151.74</v>
      </c>
      <c r="I62" s="203">
        <f t="shared" si="33"/>
        <v>31979</v>
      </c>
      <c r="J62" s="203">
        <f t="shared" si="33"/>
        <v>48255.66</v>
      </c>
      <c r="K62" s="203">
        <f t="shared" si="33"/>
        <v>74526.34</v>
      </c>
      <c r="L62" s="203">
        <f t="shared" si="33"/>
        <v>77629.34</v>
      </c>
      <c r="M62" s="203">
        <f t="shared" si="33"/>
        <v>81312.34</v>
      </c>
      <c r="N62" s="203">
        <f t="shared" si="33"/>
        <v>83358.948077513196</v>
      </c>
      <c r="O62" s="203">
        <f t="shared" si="33"/>
        <v>99910.22</v>
      </c>
      <c r="P62" s="203">
        <f t="shared" si="33"/>
        <v>102828.81</v>
      </c>
      <c r="Q62" s="203">
        <f t="shared" si="33"/>
        <v>116685.09</v>
      </c>
      <c r="R62" s="203">
        <f t="shared" si="33"/>
        <v>127935.95999999999</v>
      </c>
      <c r="S62" s="203">
        <f t="shared" si="33"/>
        <v>131584.95999999999</v>
      </c>
      <c r="T62" s="203">
        <f t="shared" si="33"/>
        <v>147949.01</v>
      </c>
      <c r="U62" s="203">
        <f t="shared" si="33"/>
        <v>575082.25</v>
      </c>
      <c r="V62" s="203">
        <f t="shared" si="33"/>
        <v>601422.38</v>
      </c>
      <c r="W62" s="203">
        <f t="shared" si="33"/>
        <v>579600.56000000006</v>
      </c>
      <c r="X62" s="203">
        <f t="shared" si="33"/>
        <v>783273.74999999988</v>
      </c>
      <c r="Y62" s="203">
        <f t="shared" si="33"/>
        <v>797981.46</v>
      </c>
      <c r="Z62" s="203">
        <f t="shared" si="33"/>
        <v>789479.10999999987</v>
      </c>
      <c r="AA62" s="203">
        <f t="shared" si="33"/>
        <v>733702.17999999993</v>
      </c>
      <c r="AB62" s="203">
        <f t="shared" si="33"/>
        <v>824588.02</v>
      </c>
      <c r="AC62" s="203">
        <f t="shared" si="33"/>
        <v>293097.23</v>
      </c>
      <c r="AD62" s="250"/>
      <c r="AE62" s="141">
        <v>55</v>
      </c>
    </row>
    <row r="63" spans="1:31">
      <c r="A63" s="182" t="s">
        <v>53</v>
      </c>
      <c r="B63" s="189">
        <f>IFERROR(HLOOKUP($B$7,$F$8:$AC$75,AE63,FALSE),"-  ")</f>
        <v>0.2198251207512075</v>
      </c>
      <c r="F63" s="189">
        <f>IFERROR(F61/F60,"-  ")</f>
        <v>1.4962649626496264E-3</v>
      </c>
      <c r="G63" s="189">
        <f t="shared" ref="G63:AC63" si="34">IFERROR(G61/G60,"-  ")</f>
        <v>4.3057930579305792E-3</v>
      </c>
      <c r="H63" s="189">
        <f t="shared" si="34"/>
        <v>6.6338163381633817E-3</v>
      </c>
      <c r="I63" s="189">
        <f t="shared" si="34"/>
        <v>8.2343323433234326E-3</v>
      </c>
      <c r="J63" s="189">
        <f t="shared" si="34"/>
        <v>1.0124351243512434E-2</v>
      </c>
      <c r="K63" s="189">
        <f t="shared" si="34"/>
        <v>1.2948129481294812E-2</v>
      </c>
      <c r="L63" s="189">
        <f t="shared" si="34"/>
        <v>1.527540275402754E-2</v>
      </c>
      <c r="M63" s="189">
        <f t="shared" si="34"/>
        <v>1.8037680376803769E-2</v>
      </c>
      <c r="N63" s="189">
        <f t="shared" si="34"/>
        <v>1.9572651784652752E-2</v>
      </c>
      <c r="O63" s="189">
        <f t="shared" si="34"/>
        <v>3.7823793237932384E-2</v>
      </c>
      <c r="P63" s="189">
        <f t="shared" si="34"/>
        <v>4.0012720127201272E-2</v>
      </c>
      <c r="Q63" s="189">
        <f t="shared" si="34"/>
        <v>4.3125596255962559E-2</v>
      </c>
      <c r="R63" s="189">
        <f t="shared" si="34"/>
        <v>5.1563833138331377E-2</v>
      </c>
      <c r="S63" s="189">
        <f t="shared" si="34"/>
        <v>5.430061050610506E-2</v>
      </c>
      <c r="T63" s="189">
        <f t="shared" si="34"/>
        <v>7.767232922329223E-2</v>
      </c>
      <c r="U63" s="189">
        <f t="shared" si="34"/>
        <v>8.4522357723577232E-2</v>
      </c>
      <c r="V63" s="189">
        <f t="shared" si="34"/>
        <v>9.1527532775327741E-2</v>
      </c>
      <c r="W63" s="189">
        <f t="shared" si="34"/>
        <v>0.11350513005130049</v>
      </c>
      <c r="X63" s="189">
        <f t="shared" si="34"/>
        <v>0.13478961539615394</v>
      </c>
      <c r="Y63" s="189">
        <f t="shared" si="34"/>
        <v>0.14582050820508202</v>
      </c>
      <c r="Z63" s="189">
        <f t="shared" si="34"/>
        <v>0.18200660756607562</v>
      </c>
      <c r="AA63" s="189">
        <f t="shared" si="34"/>
        <v>0.20386562115621154</v>
      </c>
      <c r="AB63" s="189">
        <f t="shared" si="34"/>
        <v>0.2198251207512075</v>
      </c>
      <c r="AC63" s="189">
        <f t="shared" si="34"/>
        <v>0.2198251207512075</v>
      </c>
      <c r="AD63" s="250"/>
      <c r="AE63" s="141">
        <v>56</v>
      </c>
    </row>
    <row r="64" spans="1:31">
      <c r="A64" s="182" t="s">
        <v>54</v>
      </c>
      <c r="B64" s="189">
        <f>IFERROR(HLOOKUP($B$7,$F$8:$AC$75,AE64,FALSE),"-  ")</f>
        <v>0.61844719947199478</v>
      </c>
      <c r="F64" s="189">
        <f>IFERROR(F62/F60,"-  ")</f>
        <v>1.4962649626496264E-3</v>
      </c>
      <c r="G64" s="189">
        <f t="shared" ref="G64:AC64" si="35">IFERROR(G62/G60,"-  ")</f>
        <v>4.3057930579305792E-3</v>
      </c>
      <c r="H64" s="189">
        <f t="shared" si="35"/>
        <v>6.8638736387363871E-3</v>
      </c>
      <c r="I64" s="189">
        <f t="shared" si="35"/>
        <v>2.3984489844898448E-2</v>
      </c>
      <c r="J64" s="189">
        <f t="shared" si="35"/>
        <v>3.6192106921069216E-2</v>
      </c>
      <c r="K64" s="189">
        <f t="shared" si="35"/>
        <v>5.5895313953139528E-2</v>
      </c>
      <c r="L64" s="189">
        <f t="shared" si="35"/>
        <v>5.8222587225872258E-2</v>
      </c>
      <c r="M64" s="189">
        <f t="shared" si="35"/>
        <v>6.0984864848648485E-2</v>
      </c>
      <c r="N64" s="189">
        <f t="shared" si="35"/>
        <v>6.2519836256497457E-2</v>
      </c>
      <c r="O64" s="189">
        <f t="shared" si="35"/>
        <v>7.4933414334143342E-2</v>
      </c>
      <c r="P64" s="189">
        <f t="shared" si="35"/>
        <v>7.712237872378723E-2</v>
      </c>
      <c r="Q64" s="189">
        <f t="shared" si="35"/>
        <v>8.7514692646926462E-2</v>
      </c>
      <c r="R64" s="189">
        <f t="shared" si="35"/>
        <v>9.5952929529295281E-2</v>
      </c>
      <c r="S64" s="189">
        <f t="shared" si="35"/>
        <v>9.8689706897068963E-2</v>
      </c>
      <c r="T64" s="189">
        <f t="shared" si="35"/>
        <v>0.11096286712867129</v>
      </c>
      <c r="U64" s="189">
        <f t="shared" si="35"/>
        <v>0.43131600066000658</v>
      </c>
      <c r="V64" s="189">
        <f t="shared" si="35"/>
        <v>0.45107129571295712</v>
      </c>
      <c r="W64" s="189">
        <f t="shared" si="35"/>
        <v>0.43470476704767053</v>
      </c>
      <c r="X64" s="189">
        <f t="shared" si="35"/>
        <v>0.58746118711187101</v>
      </c>
      <c r="Y64" s="189">
        <f t="shared" si="35"/>
        <v>0.59849207992079922</v>
      </c>
      <c r="Z64" s="189">
        <f t="shared" si="35"/>
        <v>0.59211525365253648</v>
      </c>
      <c r="AA64" s="189">
        <f t="shared" si="35"/>
        <v>0.55028213782137814</v>
      </c>
      <c r="AB64" s="189">
        <f t="shared" si="35"/>
        <v>0.61844719947199478</v>
      </c>
      <c r="AC64" s="189">
        <f t="shared" si="35"/>
        <v>0.2198251207512075</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0.9</v>
      </c>
      <c r="E69" s="175" t="s">
        <v>31</v>
      </c>
      <c r="F69" s="257">
        <v>0.9</v>
      </c>
      <c r="G69" s="257">
        <v>0.9</v>
      </c>
      <c r="H69" s="257">
        <v>0.9</v>
      </c>
      <c r="I69" s="257">
        <v>0.9</v>
      </c>
      <c r="J69" s="257">
        <v>0.9</v>
      </c>
      <c r="K69" s="257">
        <v>0.9</v>
      </c>
      <c r="L69" s="257">
        <v>0.9</v>
      </c>
      <c r="M69" s="257">
        <v>0.9</v>
      </c>
      <c r="N69" s="257">
        <v>0.9</v>
      </c>
      <c r="O69" s="257">
        <v>0.9</v>
      </c>
      <c r="P69" s="257">
        <v>0.9</v>
      </c>
      <c r="Q69" s="257">
        <v>0.9</v>
      </c>
      <c r="R69" s="257">
        <v>0.9</v>
      </c>
      <c r="S69" s="257">
        <v>0.9</v>
      </c>
      <c r="T69" s="257">
        <v>0.9</v>
      </c>
      <c r="U69" s="257">
        <v>0.9</v>
      </c>
      <c r="V69" s="257">
        <v>0.9</v>
      </c>
      <c r="W69" s="257">
        <v>0.9</v>
      </c>
      <c r="X69" s="257">
        <v>0.9</v>
      </c>
      <c r="Y69" s="257">
        <v>0.9</v>
      </c>
      <c r="Z69" s="257">
        <v>0.9</v>
      </c>
      <c r="AA69" s="257">
        <v>0.9</v>
      </c>
      <c r="AB69" s="257">
        <v>0.9</v>
      </c>
      <c r="AC69" s="257">
        <v>0.9</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242</v>
      </c>
      <c r="E71" s="175" t="s">
        <v>111</v>
      </c>
      <c r="F71" s="176">
        <v>0</v>
      </c>
      <c r="G71" s="176">
        <v>0</v>
      </c>
      <c r="H71" s="176">
        <v>0</v>
      </c>
      <c r="I71" s="176">
        <v>0</v>
      </c>
      <c r="J71" s="176">
        <v>0</v>
      </c>
      <c r="K71" s="176">
        <v>0</v>
      </c>
      <c r="L71" s="176">
        <v>0</v>
      </c>
      <c r="M71" s="176">
        <v>0</v>
      </c>
      <c r="N71" s="176">
        <v>0</v>
      </c>
      <c r="O71" s="176">
        <v>0</v>
      </c>
      <c r="P71" s="176">
        <v>0</v>
      </c>
      <c r="Q71" s="176">
        <v>0</v>
      </c>
      <c r="R71" s="235"/>
      <c r="S71" s="235">
        <v>21</v>
      </c>
      <c r="T71" s="235">
        <v>67</v>
      </c>
      <c r="U71" s="235">
        <v>104</v>
      </c>
      <c r="V71" s="235">
        <v>123</v>
      </c>
      <c r="W71" s="235">
        <v>142</v>
      </c>
      <c r="X71" s="235">
        <v>162</v>
      </c>
      <c r="Y71" s="235">
        <v>187</v>
      </c>
      <c r="Z71" s="235">
        <v>205</v>
      </c>
      <c r="AA71" s="235">
        <v>224</v>
      </c>
      <c r="AB71" s="235">
        <v>242</v>
      </c>
      <c r="AC71" s="235"/>
      <c r="AD71" s="249"/>
      <c r="AE71" s="141">
        <v>64</v>
      </c>
    </row>
    <row r="72" spans="1:31">
      <c r="A72" s="173" t="s">
        <v>32</v>
      </c>
      <c r="B72" s="174">
        <f>HLOOKUP($B$7,$F$8:$AC$75,AE72,FALSE)</f>
        <v>8</v>
      </c>
      <c r="E72" s="175" t="s">
        <v>111</v>
      </c>
      <c r="F72" s="176">
        <v>0</v>
      </c>
      <c r="G72" s="176">
        <v>0</v>
      </c>
      <c r="H72" s="176">
        <v>0</v>
      </c>
      <c r="I72" s="176">
        <v>0</v>
      </c>
      <c r="J72" s="176">
        <v>1</v>
      </c>
      <c r="K72" s="176">
        <v>2</v>
      </c>
      <c r="L72" s="176">
        <v>2</v>
      </c>
      <c r="M72" s="176">
        <v>2</v>
      </c>
      <c r="N72" s="176">
        <v>2</v>
      </c>
      <c r="O72" s="176">
        <v>2</v>
      </c>
      <c r="P72" s="176">
        <v>3</v>
      </c>
      <c r="Q72" s="176">
        <v>3</v>
      </c>
      <c r="R72" s="235">
        <v>3</v>
      </c>
      <c r="S72" s="235">
        <v>3</v>
      </c>
      <c r="T72" s="235">
        <v>4</v>
      </c>
      <c r="U72" s="235">
        <v>4</v>
      </c>
      <c r="V72" s="235">
        <v>4</v>
      </c>
      <c r="W72" s="235">
        <v>4</v>
      </c>
      <c r="X72" s="235">
        <v>4</v>
      </c>
      <c r="Y72" s="235">
        <v>5</v>
      </c>
      <c r="Z72" s="235">
        <v>6</v>
      </c>
      <c r="AA72" s="235">
        <v>8</v>
      </c>
      <c r="AB72" s="235">
        <v>8</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c r="A74" s="173" t="s">
        <v>104</v>
      </c>
      <c r="B74" s="174">
        <f>HLOOKUP($B$7,$F$8:$AC$75,AE75,FALSE)</f>
        <v>0</v>
      </c>
      <c r="C74" s="258"/>
      <c r="D74" s="259"/>
      <c r="E74" s="260" t="s">
        <v>28</v>
      </c>
      <c r="F74" s="223"/>
      <c r="G74" s="223"/>
      <c r="H74" s="224">
        <v>81.674999999999997</v>
      </c>
      <c r="I74" s="223">
        <f>H74</f>
        <v>81.674999999999997</v>
      </c>
      <c r="J74" s="223">
        <f>H74</f>
        <v>81.674999999999997</v>
      </c>
      <c r="K74" s="224">
        <v>81.674999999999997</v>
      </c>
      <c r="L74" s="223">
        <f>K74</f>
        <v>81.674999999999997</v>
      </c>
      <c r="M74" s="223">
        <f>K74</f>
        <v>81.674999999999997</v>
      </c>
      <c r="N74" s="224">
        <v>81.674999999999997</v>
      </c>
      <c r="O74" s="223">
        <f>N74</f>
        <v>81.674999999999997</v>
      </c>
      <c r="P74" s="223">
        <f>N74</f>
        <v>81.674999999999997</v>
      </c>
      <c r="Q74" s="224">
        <v>81.674999999999997</v>
      </c>
      <c r="R74" s="223">
        <f>Q74</f>
        <v>81.674999999999997</v>
      </c>
      <c r="S74" s="223">
        <f>Q74</f>
        <v>81.674999999999997</v>
      </c>
      <c r="T74" s="238">
        <v>81.674999999999997</v>
      </c>
      <c r="U74" s="223">
        <f>T74</f>
        <v>81.674999999999997</v>
      </c>
      <c r="V74" s="223">
        <f>T74</f>
        <v>81.674999999999997</v>
      </c>
      <c r="W74" s="238"/>
      <c r="X74" s="223">
        <f>W74</f>
        <v>0</v>
      </c>
      <c r="Y74" s="223">
        <f>W74</f>
        <v>0</v>
      </c>
      <c r="Z74" s="238"/>
      <c r="AA74" s="223">
        <f>Z74</f>
        <v>0</v>
      </c>
      <c r="AB74" s="223">
        <f>Z74</f>
        <v>0</v>
      </c>
      <c r="AC74" s="238"/>
      <c r="AD74" s="245"/>
      <c r="AE74" s="141">
        <v>67</v>
      </c>
    </row>
    <row r="75" spans="1:31" s="141" customFormat="1" ht="15" customHeight="1">
      <c r="A75" s="173" t="s">
        <v>105</v>
      </c>
      <c r="B75" s="174">
        <f>HLOOKUP($B$7,$F$8:$AC$75,AE75,FALSE)</f>
        <v>0</v>
      </c>
      <c r="C75" s="222"/>
      <c r="D75" s="222"/>
      <c r="E75" s="260" t="s">
        <v>28</v>
      </c>
      <c r="F75" s="223"/>
      <c r="G75" s="223"/>
      <c r="H75" s="224">
        <v>907.5</v>
      </c>
      <c r="I75" s="223">
        <f>H75</f>
        <v>907.5</v>
      </c>
      <c r="J75" s="223">
        <f>H75</f>
        <v>907.5</v>
      </c>
      <c r="K75" s="224">
        <v>907.5</v>
      </c>
      <c r="L75" s="223">
        <f>K75</f>
        <v>907.5</v>
      </c>
      <c r="M75" s="223">
        <f>K75</f>
        <v>907.5</v>
      </c>
      <c r="N75" s="224">
        <v>907.5</v>
      </c>
      <c r="O75" s="223">
        <f>N75</f>
        <v>907.5</v>
      </c>
      <c r="P75" s="223">
        <f>N75</f>
        <v>907.5</v>
      </c>
      <c r="Q75" s="224">
        <v>907.5</v>
      </c>
      <c r="R75" s="223">
        <f>Q75</f>
        <v>907.5</v>
      </c>
      <c r="S75" s="223">
        <f>Q75</f>
        <v>907.5</v>
      </c>
      <c r="T75" s="238">
        <v>907.5</v>
      </c>
      <c r="U75" s="223">
        <f>T75</f>
        <v>907.5</v>
      </c>
      <c r="V75" s="223">
        <f>T75</f>
        <v>907.5</v>
      </c>
      <c r="W75" s="238"/>
      <c r="X75" s="223">
        <f>W75</f>
        <v>0</v>
      </c>
      <c r="Y75" s="223">
        <f>W75</f>
        <v>0</v>
      </c>
      <c r="Z75" s="238"/>
      <c r="AA75" s="223">
        <f>Z75</f>
        <v>0</v>
      </c>
      <c r="AB75" s="223">
        <f>Z75</f>
        <v>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0" s="141" customFormat="1">
      <c r="A81" s="228">
        <f>VLOOKUP(B7,E88:T111,6,FALSE)</f>
        <v>0</v>
      </c>
      <c r="B81" s="230"/>
      <c r="C81" s="222"/>
    </row>
    <row r="82" spans="1:30" s="141" customFormat="1">
      <c r="A82" s="167" t="s">
        <v>37</v>
      </c>
      <c r="B82" s="160"/>
      <c r="C82" s="222"/>
    </row>
    <row r="83" spans="1:30" s="141" customFormat="1">
      <c r="A83" s="228">
        <f>VLOOKUP(B7,E88:T111,10,FALSE)</f>
        <v>0</v>
      </c>
      <c r="B83" s="261"/>
      <c r="C83" s="222"/>
    </row>
    <row r="84" spans="1:30">
      <c r="A84" s="167" t="s">
        <v>49</v>
      </c>
    </row>
    <row r="85" spans="1:30">
      <c r="A85" s="228">
        <f>VLOOKUP(B7,E88:T111,14,FALSE)</f>
        <v>0</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0">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0">
      <c r="D87" s="222"/>
      <c r="E87" s="139"/>
      <c r="F87" s="326" t="s">
        <v>26</v>
      </c>
      <c r="G87" s="326"/>
      <c r="H87" s="326"/>
      <c r="I87" s="326"/>
      <c r="J87" s="326" t="s">
        <v>100</v>
      </c>
      <c r="K87" s="326"/>
      <c r="L87" s="326"/>
      <c r="M87" s="326"/>
      <c r="N87" s="326" t="s">
        <v>34</v>
      </c>
      <c r="O87" s="326"/>
      <c r="P87" s="326"/>
      <c r="Q87" s="326"/>
      <c r="R87" s="326" t="s">
        <v>49</v>
      </c>
      <c r="S87" s="326"/>
      <c r="T87" s="326"/>
      <c r="U87" s="263"/>
      <c r="V87" s="263"/>
      <c r="W87" s="263"/>
      <c r="X87" s="263"/>
      <c r="Y87" s="263"/>
      <c r="Z87" s="263"/>
      <c r="AA87" s="263"/>
      <c r="AB87" s="263"/>
      <c r="AC87" s="263"/>
    </row>
    <row r="88" spans="1:30">
      <c r="D88" s="222"/>
      <c r="E88" s="162">
        <v>40909</v>
      </c>
      <c r="F88" s="327"/>
      <c r="G88" s="327"/>
      <c r="H88" s="327"/>
      <c r="I88" s="327"/>
      <c r="J88" s="327"/>
      <c r="K88" s="327"/>
      <c r="L88" s="327"/>
      <c r="M88" s="327"/>
      <c r="N88" s="330" t="s">
        <v>217</v>
      </c>
      <c r="O88" s="331"/>
      <c r="P88" s="331"/>
      <c r="Q88" s="332"/>
      <c r="R88" s="329"/>
      <c r="S88" s="329"/>
      <c r="T88" s="329"/>
    </row>
    <row r="89" spans="1:30">
      <c r="D89" s="222"/>
      <c r="E89" s="162">
        <v>40940</v>
      </c>
      <c r="F89" s="327"/>
      <c r="G89" s="327"/>
      <c r="H89" s="327"/>
      <c r="I89" s="327"/>
      <c r="J89" s="327"/>
      <c r="K89" s="327"/>
      <c r="L89" s="327"/>
      <c r="M89" s="327"/>
      <c r="N89" s="330" t="s">
        <v>217</v>
      </c>
      <c r="O89" s="331"/>
      <c r="P89" s="331"/>
      <c r="Q89" s="332"/>
      <c r="R89" s="329"/>
      <c r="S89" s="329"/>
      <c r="T89" s="329"/>
    </row>
    <row r="90" spans="1:30">
      <c r="D90" s="222"/>
      <c r="E90" s="162">
        <v>40969</v>
      </c>
      <c r="F90" s="327"/>
      <c r="G90" s="327"/>
      <c r="H90" s="327"/>
      <c r="I90" s="327"/>
      <c r="J90" s="327"/>
      <c r="K90" s="327"/>
      <c r="L90" s="327"/>
      <c r="M90" s="327"/>
      <c r="N90" s="327" t="s">
        <v>217</v>
      </c>
      <c r="O90" s="327"/>
      <c r="P90" s="327"/>
      <c r="Q90" s="327"/>
      <c r="R90" s="329"/>
      <c r="S90" s="329"/>
      <c r="T90" s="329"/>
    </row>
    <row r="91" spans="1:30">
      <c r="D91" s="222"/>
      <c r="E91" s="162">
        <v>41000</v>
      </c>
      <c r="F91" s="327"/>
      <c r="G91" s="327"/>
      <c r="H91" s="327"/>
      <c r="I91" s="327"/>
      <c r="J91" s="327"/>
      <c r="K91" s="327"/>
      <c r="L91" s="327"/>
      <c r="M91" s="327"/>
      <c r="N91" s="327"/>
      <c r="O91" s="327"/>
      <c r="P91" s="327"/>
      <c r="Q91" s="327"/>
      <c r="R91" s="329"/>
      <c r="S91" s="329"/>
      <c r="T91" s="329"/>
    </row>
    <row r="92" spans="1:30">
      <c r="D92" s="222"/>
      <c r="E92" s="162">
        <v>41030</v>
      </c>
      <c r="F92" s="327" t="s">
        <v>213</v>
      </c>
      <c r="G92" s="327"/>
      <c r="H92" s="327"/>
      <c r="I92" s="327"/>
      <c r="J92" s="327"/>
      <c r="K92" s="327"/>
      <c r="L92" s="327"/>
      <c r="M92" s="327"/>
      <c r="N92" s="330" t="s">
        <v>218</v>
      </c>
      <c r="O92" s="331"/>
      <c r="P92" s="331"/>
      <c r="Q92" s="332"/>
      <c r="R92" s="329"/>
      <c r="S92" s="329"/>
      <c r="T92" s="329"/>
    </row>
    <row r="93" spans="1:30">
      <c r="D93" s="222"/>
      <c r="E93" s="162">
        <v>41061</v>
      </c>
      <c r="F93" s="327"/>
      <c r="G93" s="327"/>
      <c r="H93" s="327"/>
      <c r="I93" s="327"/>
      <c r="J93" s="327"/>
      <c r="K93" s="327"/>
      <c r="L93" s="327"/>
      <c r="M93" s="327"/>
      <c r="N93" s="330" t="s">
        <v>214</v>
      </c>
      <c r="O93" s="331"/>
      <c r="P93" s="331"/>
      <c r="Q93" s="332"/>
      <c r="R93" s="329"/>
      <c r="S93" s="329"/>
      <c r="T93" s="329"/>
    </row>
    <row r="94" spans="1:30" ht="13.9" customHeight="1">
      <c r="D94" s="222"/>
      <c r="E94" s="162">
        <v>41091</v>
      </c>
      <c r="F94" s="327"/>
      <c r="G94" s="327"/>
      <c r="H94" s="327"/>
      <c r="I94" s="327"/>
      <c r="J94" s="327"/>
      <c r="K94" s="327"/>
      <c r="L94" s="327"/>
      <c r="M94" s="327"/>
      <c r="N94" s="330" t="s">
        <v>214</v>
      </c>
      <c r="O94" s="331"/>
      <c r="P94" s="331"/>
      <c r="Q94" s="332"/>
      <c r="R94" s="329"/>
      <c r="S94" s="329"/>
      <c r="T94" s="329"/>
    </row>
    <row r="95" spans="1:30">
      <c r="D95" s="222"/>
      <c r="E95" s="162">
        <v>41122</v>
      </c>
      <c r="F95" s="327"/>
      <c r="G95" s="327"/>
      <c r="H95" s="327"/>
      <c r="I95" s="327"/>
      <c r="J95" s="327"/>
      <c r="K95" s="327"/>
      <c r="L95" s="327"/>
      <c r="M95" s="327"/>
      <c r="N95" s="330" t="s">
        <v>214</v>
      </c>
      <c r="O95" s="331"/>
      <c r="P95" s="331"/>
      <c r="Q95" s="332"/>
      <c r="R95" s="329"/>
      <c r="S95" s="329"/>
      <c r="T95" s="329"/>
    </row>
    <row r="96" spans="1:30" ht="13.9" customHeight="1">
      <c r="D96" s="234"/>
      <c r="E96" s="162">
        <v>41153</v>
      </c>
      <c r="F96" s="327"/>
      <c r="G96" s="327"/>
      <c r="H96" s="327"/>
      <c r="I96" s="327"/>
      <c r="J96" s="327"/>
      <c r="K96" s="327"/>
      <c r="L96" s="327"/>
      <c r="M96" s="327"/>
      <c r="N96" s="330" t="s">
        <v>214</v>
      </c>
      <c r="O96" s="331"/>
      <c r="P96" s="331"/>
      <c r="Q96" s="332"/>
      <c r="R96" s="329"/>
      <c r="S96" s="329"/>
      <c r="T96" s="329"/>
    </row>
    <row r="97" spans="4:20" ht="13.9" customHeight="1">
      <c r="D97" s="234"/>
      <c r="E97" s="162">
        <v>41183</v>
      </c>
      <c r="F97" s="327"/>
      <c r="G97" s="327"/>
      <c r="H97" s="327"/>
      <c r="I97" s="327"/>
      <c r="J97" s="327"/>
      <c r="K97" s="327"/>
      <c r="L97" s="327"/>
      <c r="M97" s="327"/>
      <c r="N97" s="330" t="s">
        <v>219</v>
      </c>
      <c r="O97" s="331"/>
      <c r="P97" s="331"/>
      <c r="Q97" s="332"/>
      <c r="R97" s="329"/>
      <c r="S97" s="329"/>
      <c r="T97" s="329"/>
    </row>
    <row r="98" spans="4:20" ht="13.9" customHeight="1">
      <c r="D98" s="234"/>
      <c r="E98" s="162">
        <v>41214</v>
      </c>
      <c r="F98" s="327"/>
      <c r="G98" s="327"/>
      <c r="H98" s="327"/>
      <c r="I98" s="327"/>
      <c r="J98" s="327"/>
      <c r="K98" s="327"/>
      <c r="L98" s="327"/>
      <c r="M98" s="327"/>
      <c r="N98" s="330" t="s">
        <v>220</v>
      </c>
      <c r="O98" s="331"/>
      <c r="P98" s="331"/>
      <c r="Q98" s="332"/>
      <c r="R98" s="329"/>
      <c r="S98" s="329"/>
      <c r="T98" s="329"/>
    </row>
    <row r="99" spans="4:20" ht="13.9" customHeight="1">
      <c r="D99" s="234"/>
      <c r="E99" s="162">
        <v>41244</v>
      </c>
      <c r="F99" s="327" t="s">
        <v>142</v>
      </c>
      <c r="G99" s="327"/>
      <c r="H99" s="327"/>
      <c r="I99" s="327"/>
      <c r="J99" s="327"/>
      <c r="K99" s="327"/>
      <c r="L99" s="327"/>
      <c r="M99" s="327"/>
      <c r="N99" s="330" t="s">
        <v>221</v>
      </c>
      <c r="O99" s="331"/>
      <c r="P99" s="331"/>
      <c r="Q99" s="332"/>
      <c r="R99" s="329"/>
      <c r="S99" s="329"/>
      <c r="T99" s="329"/>
    </row>
    <row r="100" spans="4:20">
      <c r="E100" s="162">
        <v>41275</v>
      </c>
      <c r="F100" s="327"/>
      <c r="G100" s="327"/>
      <c r="H100" s="327"/>
      <c r="I100" s="327"/>
      <c r="J100" s="330" t="s">
        <v>227</v>
      </c>
      <c r="K100" s="331"/>
      <c r="L100" s="331"/>
      <c r="M100" s="332"/>
      <c r="N100" s="327"/>
      <c r="O100" s="327"/>
      <c r="P100" s="327"/>
      <c r="Q100" s="327"/>
      <c r="R100" s="329"/>
      <c r="S100" s="329"/>
      <c r="T100" s="329"/>
    </row>
    <row r="101" spans="4:20">
      <c r="E101" s="162">
        <v>41306</v>
      </c>
      <c r="F101" s="327"/>
      <c r="G101" s="327"/>
      <c r="H101" s="327"/>
      <c r="I101" s="327"/>
      <c r="J101" s="327"/>
      <c r="K101" s="327"/>
      <c r="L101" s="327"/>
      <c r="M101" s="327"/>
      <c r="N101" s="327"/>
      <c r="O101" s="327"/>
      <c r="P101" s="327"/>
      <c r="Q101" s="327"/>
      <c r="R101" s="329"/>
      <c r="S101" s="329"/>
      <c r="T101" s="329"/>
    </row>
    <row r="102" spans="4:20">
      <c r="E102" s="162">
        <v>41334</v>
      </c>
      <c r="F102" s="327"/>
      <c r="G102" s="327"/>
      <c r="H102" s="327"/>
      <c r="I102" s="327"/>
      <c r="J102" s="327"/>
      <c r="K102" s="327"/>
      <c r="L102" s="327"/>
      <c r="M102" s="327"/>
      <c r="N102" s="327"/>
      <c r="O102" s="327"/>
      <c r="P102" s="327"/>
      <c r="Q102" s="327"/>
      <c r="R102" s="329"/>
      <c r="S102" s="329"/>
      <c r="T102" s="329"/>
    </row>
    <row r="103" spans="4:20">
      <c r="E103" s="162">
        <v>41365</v>
      </c>
      <c r="F103" s="327"/>
      <c r="G103" s="327"/>
      <c r="H103" s="327"/>
      <c r="I103" s="327"/>
      <c r="J103" s="327"/>
      <c r="K103" s="327"/>
      <c r="L103" s="327"/>
      <c r="M103" s="327"/>
      <c r="N103" s="327"/>
      <c r="O103" s="327"/>
      <c r="P103" s="327"/>
      <c r="Q103" s="327"/>
      <c r="R103" s="329"/>
      <c r="S103" s="329"/>
      <c r="T103" s="329"/>
    </row>
    <row r="104" spans="4:20">
      <c r="E104" s="162">
        <v>41395</v>
      </c>
      <c r="F104" s="327"/>
      <c r="G104" s="327"/>
      <c r="H104" s="327"/>
      <c r="I104" s="327"/>
      <c r="J104" s="327"/>
      <c r="K104" s="327"/>
      <c r="L104" s="327"/>
      <c r="M104" s="327"/>
      <c r="N104" s="327"/>
      <c r="O104" s="327"/>
      <c r="P104" s="327"/>
      <c r="Q104" s="327"/>
      <c r="R104" s="329"/>
      <c r="S104" s="329"/>
      <c r="T104" s="329"/>
    </row>
    <row r="105" spans="4:20">
      <c r="E105" s="162">
        <v>41426</v>
      </c>
      <c r="F105" s="327"/>
      <c r="G105" s="327"/>
      <c r="H105" s="327"/>
      <c r="I105" s="327"/>
      <c r="J105" s="327"/>
      <c r="K105" s="327"/>
      <c r="L105" s="327"/>
      <c r="M105" s="327"/>
      <c r="N105" s="327"/>
      <c r="O105" s="327"/>
      <c r="P105" s="327"/>
      <c r="Q105" s="327"/>
      <c r="R105" s="329"/>
      <c r="S105" s="329"/>
      <c r="T105" s="329"/>
    </row>
    <row r="106" spans="4:20">
      <c r="E106" s="162">
        <v>41456</v>
      </c>
      <c r="F106" s="327"/>
      <c r="G106" s="327"/>
      <c r="H106" s="327"/>
      <c r="I106" s="327"/>
      <c r="J106" s="327"/>
      <c r="K106" s="327"/>
      <c r="L106" s="327"/>
      <c r="M106" s="327"/>
      <c r="N106" s="327"/>
      <c r="O106" s="327"/>
      <c r="P106" s="327"/>
      <c r="Q106" s="327"/>
      <c r="R106" s="329"/>
      <c r="S106" s="329"/>
      <c r="T106" s="329"/>
    </row>
    <row r="107" spans="4:20">
      <c r="E107" s="162">
        <v>41487</v>
      </c>
      <c r="F107" s="327"/>
      <c r="G107" s="327"/>
      <c r="H107" s="327"/>
      <c r="I107" s="327"/>
      <c r="J107" s="327"/>
      <c r="K107" s="327"/>
      <c r="L107" s="327"/>
      <c r="M107" s="327"/>
      <c r="N107" s="327"/>
      <c r="O107" s="327"/>
      <c r="P107" s="327"/>
      <c r="Q107" s="327"/>
      <c r="R107" s="329"/>
      <c r="S107" s="329"/>
      <c r="T107" s="329"/>
    </row>
    <row r="108" spans="4:20">
      <c r="E108" s="162">
        <v>41518</v>
      </c>
      <c r="F108" s="327"/>
      <c r="G108" s="327"/>
      <c r="H108" s="327"/>
      <c r="I108" s="327"/>
      <c r="J108" s="327"/>
      <c r="K108" s="327"/>
      <c r="L108" s="327"/>
      <c r="M108" s="327"/>
      <c r="N108" s="327"/>
      <c r="O108" s="327"/>
      <c r="P108" s="327"/>
      <c r="Q108" s="327"/>
      <c r="R108" s="329"/>
      <c r="S108" s="329"/>
      <c r="T108" s="329"/>
    </row>
    <row r="109" spans="4:20">
      <c r="E109" s="162">
        <v>41548</v>
      </c>
      <c r="F109" s="327"/>
      <c r="G109" s="327"/>
      <c r="H109" s="327"/>
      <c r="I109" s="327"/>
      <c r="J109" s="327"/>
      <c r="K109" s="327"/>
      <c r="L109" s="327"/>
      <c r="M109" s="327"/>
      <c r="N109" s="327"/>
      <c r="O109" s="327"/>
      <c r="P109" s="327"/>
      <c r="Q109" s="327"/>
      <c r="R109" s="329"/>
      <c r="S109" s="329"/>
      <c r="T109" s="329"/>
    </row>
    <row r="110" spans="4:20">
      <c r="E110" s="162">
        <v>41579</v>
      </c>
      <c r="F110" s="327"/>
      <c r="G110" s="327"/>
      <c r="H110" s="327"/>
      <c r="I110" s="327"/>
      <c r="J110" s="327"/>
      <c r="K110" s="327"/>
      <c r="L110" s="327"/>
      <c r="M110" s="327"/>
      <c r="N110" s="327"/>
      <c r="O110" s="327"/>
      <c r="P110" s="327"/>
      <c r="Q110" s="327"/>
      <c r="R110" s="329"/>
      <c r="S110" s="329"/>
      <c r="T110" s="329"/>
    </row>
    <row r="111" spans="4:20">
      <c r="E111" s="162">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scale="70">
      <pane xSplit="1" topLeftCell="V1" activePane="topRight" state="frozen"/>
      <selection pane="topRight" activeCell="AF34" sqref="AF34"/>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pane xSplit="1" topLeftCell="V1" activePane="topRight" state="frozen"/>
      <selection pane="topRight" activeCell="AF34" sqref="AF34"/>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pane xSplit="1" topLeftCell="V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topLeftCell="A4">
      <pane xSplit="1" topLeftCell="U1" activePane="topRight" state="frozen"/>
      <selection pane="topRight" activeCell="Z73" sqref="Z73"/>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18">
      <pane xSplit="1" topLeftCell="U1" activePane="topRight" state="frozen"/>
      <selection pane="topRight" activeCell="Y72" sqref="Y72"/>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7">
      <pane xSplit="1" topLeftCell="R1" activePane="topRight" state="frozen"/>
      <selection pane="topRight" activeCell="X32" sqref="X32:X39"/>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22">
      <pane xSplit="1" topLeftCell="D1" activePane="topRight" state="frozen"/>
      <selection pane="topRight" activeCell="X33" sqref="F33: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25">
      <pane xSplit="1" topLeftCell="W1" activePane="topRight" state="frozen"/>
      <selection pane="topRight" activeCell="X18" sqref="X18"/>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16">
      <pane xSplit="1" topLeftCell="T1" activePane="topRight" state="frozen"/>
      <selection pane="topRight" activeCell="A47" sqref="A47"/>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4">
      <pane xSplit="1" topLeftCell="M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22">
      <pane xSplit="1" topLeftCell="M1" activePane="topRight" state="frozen"/>
      <selection pane="topRight" activeCell="T74" sqref="T74:T75"/>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topLeftCell="A22">
      <pane xSplit="1" topLeftCell="M1" activePane="topRight" state="frozen"/>
      <selection pane="topRight" activeCell="T74" sqref="T74:T75"/>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8" sqref="B8"/>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
      <pane xSplit="1" topLeftCell="K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6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80" topLeftCell="A7">
      <pane xSplit="1" topLeftCell="M1" activePane="topRight" state="frozen"/>
      <selection pane="topRight" activeCell="S45" sqref="S45"/>
      <rowBreaks count="1" manualBreakCount="1">
        <brk id="64" max="1" man="1"/>
      </rowBreaks>
      <pageMargins left="0.5" right="0.5" top="0.25" bottom="0.25" header="0.5" footer="0.5"/>
      <pageSetup scale="99" orientation="portrait" r:id="rId16"/>
      <headerFooter alignWithMargins="0"/>
    </customSheetView>
    <customSheetView guid="{B27B988B-7FE7-4E90-800C-F8C6DA9EBA91}" scale="80">
      <pane xSplit="1" topLeftCell="B1" activePane="topRight" state="frozen"/>
      <selection pane="topRight" activeCell="R88" sqref="F88:T111"/>
      <rowBreaks count="1" manualBreakCount="1">
        <brk id="64" max="1" man="1"/>
      </rowBreaks>
      <pageMargins left="0.5" right="0.5" top="0.25" bottom="0.25" header="0.5" footer="0.5"/>
      <pageSetup scale="99" orientation="portrait" r:id="rId17"/>
      <headerFooter alignWithMargins="0"/>
    </customSheetView>
    <customSheetView guid="{E671AD56-0747-47C6-9FD6-DDF854F488F8}" scale="6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K1" activePane="topRight" state="frozen"/>
      <selection pane="topRight" activeCell="S35" sqref="S35"/>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topLeftCell="A22">
      <pane xSplit="1" topLeftCell="M1" activePane="topRight" state="frozen"/>
      <selection pane="topRight" activeCell="T74" sqref="T74:T75"/>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13">
      <pane xSplit="1" topLeftCell="M1" activePane="topRight" state="frozen"/>
      <selection pane="topRight" activeCell="U38" sqref="U38"/>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7">
      <pane xSplit="1" topLeftCell="N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U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pane xSplit="1" topLeftCell="V1" activePane="topRight" state="frozen"/>
      <selection pane="topRight" activeCell="AA32" sqref="AA32"/>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43">
      <pane xSplit="1" topLeftCell="V1" activePane="topRight" state="frozen"/>
      <selection pane="topRight" activeCell="AB73" sqref="AB73"/>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43">
      <pane xSplit="1" topLeftCell="V1" activePane="topRight" state="frozen"/>
      <selection pane="topRight" activeCell="AB73" sqref="AB73"/>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pane xSplit="1" topLeftCell="V1" activePane="topRight" state="frozen"/>
      <selection pane="topRight" activeCell="AF34" sqref="AF34"/>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pane xSplit="1" topLeftCell="V1" activePane="topRight" state="frozen"/>
      <selection pane="topRight" activeCell="AF34" sqref="AF34"/>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pane xSplit="1" topLeftCell="V1" activePane="topRight" state="frozen"/>
      <selection pane="topRight" activeCell="AF34" sqref="AF34"/>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disablePrompts="1"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27.xml><?xml version="1.0" encoding="utf-8"?>
<worksheet xmlns="http://schemas.openxmlformats.org/spreadsheetml/2006/main" xmlns:r="http://schemas.openxmlformats.org/officeDocument/2006/relationships">
  <sheetPr>
    <pageSetUpPr fitToPage="1"/>
  </sheetPr>
  <dimension ref="A1:AF115"/>
  <sheetViews>
    <sheetView zoomScale="70" zoomScaleNormal="70" workbookViewId="0">
      <pane xSplit="1" topLeftCell="V1" activePane="topRight" state="frozen"/>
      <selection activeCell="D27" sqref="D27"/>
      <selection pane="topRight" activeCell="AB48" sqref="AB48"/>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29" width="18.140625" style="139" bestFit="1" customWidth="1"/>
    <col min="30" max="30" width="15.42578125" style="140" customWidth="1"/>
    <col min="31" max="31" width="6.42578125" style="139" customWidth="1"/>
    <col min="32" max="32" width="15.42578125" style="139" customWidth="1"/>
    <col min="33" max="16384" width="9.140625" style="139"/>
  </cols>
  <sheetData>
    <row r="1" spans="1:31">
      <c r="A1" s="136" t="s">
        <v>3</v>
      </c>
      <c r="B1" s="137" t="s">
        <v>117</v>
      </c>
      <c r="C1" s="138"/>
      <c r="D1" s="325" t="s">
        <v>23</v>
      </c>
      <c r="E1" s="325"/>
      <c r="F1" s="325"/>
    </row>
    <row r="2" spans="1:31">
      <c r="A2" s="136" t="s">
        <v>4</v>
      </c>
      <c r="B2" s="137" t="s">
        <v>248</v>
      </c>
      <c r="C2" s="138"/>
      <c r="E2" s="142"/>
      <c r="F2" s="143">
        <v>2012</v>
      </c>
      <c r="G2" s="143">
        <v>2013</v>
      </c>
      <c r="H2" s="143">
        <v>2014</v>
      </c>
      <c r="I2" s="143">
        <v>2015</v>
      </c>
    </row>
    <row r="3" spans="1:31">
      <c r="A3" s="136" t="s">
        <v>5</v>
      </c>
      <c r="B3" s="144" t="s">
        <v>98</v>
      </c>
      <c r="C3" s="145"/>
      <c r="E3" s="146" t="s">
        <v>181</v>
      </c>
      <c r="F3" s="147"/>
      <c r="G3" s="242"/>
      <c r="H3" s="242"/>
      <c r="I3" s="242"/>
    </row>
    <row r="4" spans="1:31">
      <c r="A4" s="136" t="s">
        <v>7</v>
      </c>
      <c r="B4" s="148">
        <v>41260</v>
      </c>
      <c r="C4" s="149"/>
      <c r="E4" s="146" t="s">
        <v>62</v>
      </c>
      <c r="F4" s="150"/>
      <c r="G4" s="150"/>
      <c r="H4" s="150"/>
      <c r="I4" s="150"/>
      <c r="J4" s="151"/>
      <c r="K4" s="151"/>
      <c r="L4" s="151"/>
      <c r="M4" s="151"/>
      <c r="N4" s="151"/>
      <c r="O4" s="151"/>
      <c r="P4" s="151"/>
      <c r="Q4" s="151"/>
      <c r="R4" s="151"/>
      <c r="S4" s="151"/>
      <c r="T4" s="151"/>
      <c r="U4" s="151"/>
      <c r="V4" s="151"/>
      <c r="W4" s="151"/>
      <c r="X4" s="151"/>
      <c r="Y4" s="151"/>
      <c r="Z4" s="151"/>
      <c r="AA4" s="151"/>
      <c r="AB4" s="151"/>
      <c r="AC4" s="151"/>
      <c r="AD4" s="310"/>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310"/>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310"/>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310"/>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0</v>
      </c>
      <c r="E11" s="175" t="s">
        <v>24</v>
      </c>
      <c r="F11" s="176">
        <v>0</v>
      </c>
      <c r="G11" s="176">
        <v>0</v>
      </c>
      <c r="H11" s="176">
        <v>0</v>
      </c>
      <c r="I11" s="176">
        <v>0</v>
      </c>
      <c r="J11" s="176">
        <v>0</v>
      </c>
      <c r="K11" s="176">
        <v>0</v>
      </c>
      <c r="L11" s="176">
        <v>0</v>
      </c>
      <c r="M11" s="176">
        <v>0</v>
      </c>
      <c r="N11" s="176">
        <v>0</v>
      </c>
      <c r="O11" s="176">
        <v>0</v>
      </c>
      <c r="P11" s="176">
        <v>0</v>
      </c>
      <c r="Q11" s="176">
        <v>0</v>
      </c>
      <c r="R11" s="235"/>
      <c r="S11" s="235"/>
      <c r="T11" s="235"/>
      <c r="U11" s="235"/>
      <c r="V11" s="235"/>
      <c r="W11" s="235"/>
      <c r="X11" s="235"/>
      <c r="Y11" s="235"/>
      <c r="Z11" s="235"/>
      <c r="AA11" s="235"/>
      <c r="AB11" s="235"/>
      <c r="AC11" s="235"/>
      <c r="AD11" s="177">
        <f>SUM(F11:AC11)</f>
        <v>0</v>
      </c>
      <c r="AE11" s="141">
        <v>4</v>
      </c>
    </row>
    <row r="12" spans="1:31">
      <c r="A12" s="173" t="s">
        <v>97</v>
      </c>
      <c r="B12" s="178">
        <f>HLOOKUP($B$7,$F$8:$AC$75,AE12,FALSE)</f>
        <v>0</v>
      </c>
      <c r="E12" s="175" t="s">
        <v>24</v>
      </c>
      <c r="F12" s="179">
        <v>0</v>
      </c>
      <c r="G12" s="179">
        <v>0</v>
      </c>
      <c r="H12" s="179">
        <v>0</v>
      </c>
      <c r="I12" s="179">
        <v>0</v>
      </c>
      <c r="J12" s="179">
        <v>0</v>
      </c>
      <c r="K12" s="179">
        <v>0</v>
      </c>
      <c r="L12" s="179">
        <v>0</v>
      </c>
      <c r="M12" s="179">
        <v>0</v>
      </c>
      <c r="N12" s="179">
        <v>0</v>
      </c>
      <c r="O12" s="179">
        <v>0</v>
      </c>
      <c r="P12" s="179">
        <v>0</v>
      </c>
      <c r="Q12" s="179">
        <v>0</v>
      </c>
      <c r="R12" s="236"/>
      <c r="S12" s="236"/>
      <c r="T12" s="236"/>
      <c r="U12" s="236"/>
      <c r="V12" s="236"/>
      <c r="W12" s="236"/>
      <c r="X12" s="236"/>
      <c r="Y12" s="236"/>
      <c r="Z12" s="236"/>
      <c r="AA12" s="236"/>
      <c r="AB12" s="236"/>
      <c r="AC12" s="236"/>
      <c r="AD12" s="180">
        <f>SUM(F12:AC12)</f>
        <v>0</v>
      </c>
      <c r="AE12" s="141">
        <v>5</v>
      </c>
    </row>
    <row r="13" spans="1:31">
      <c r="A13" s="173" t="s">
        <v>21</v>
      </c>
      <c r="B13" s="174">
        <f>HLOOKUP($B$7,$F$8:$AC$75,AE13,FALSE)</f>
        <v>0</v>
      </c>
      <c r="E13" s="175" t="s">
        <v>24</v>
      </c>
      <c r="F13" s="176">
        <v>0</v>
      </c>
      <c r="G13" s="176">
        <v>0</v>
      </c>
      <c r="H13" s="176">
        <v>0</v>
      </c>
      <c r="I13" s="176">
        <v>0</v>
      </c>
      <c r="J13" s="176">
        <v>0</v>
      </c>
      <c r="K13" s="176">
        <v>0</v>
      </c>
      <c r="L13" s="176">
        <v>0</v>
      </c>
      <c r="M13" s="176">
        <v>0</v>
      </c>
      <c r="N13" s="176">
        <v>0</v>
      </c>
      <c r="O13" s="176">
        <v>0</v>
      </c>
      <c r="P13" s="176">
        <v>0</v>
      </c>
      <c r="Q13" s="176">
        <v>0</v>
      </c>
      <c r="R13" s="235"/>
      <c r="S13" s="235"/>
      <c r="T13" s="235"/>
      <c r="U13" s="235"/>
      <c r="V13" s="235"/>
      <c r="W13" s="235"/>
      <c r="X13" s="235"/>
      <c r="Y13" s="235"/>
      <c r="Z13" s="235"/>
      <c r="AA13" s="235"/>
      <c r="AB13" s="235"/>
      <c r="AC13" s="235"/>
      <c r="AD13" s="177">
        <f>SUM(F13:AC13)</f>
        <v>0</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0</v>
      </c>
      <c r="E15" s="142"/>
      <c r="F15" s="177">
        <f>$F$3</f>
        <v>0</v>
      </c>
      <c r="G15" s="177">
        <f>$F$3</f>
        <v>0</v>
      </c>
      <c r="H15" s="177">
        <f t="shared" ref="H15:Q15" si="0">$F$3</f>
        <v>0</v>
      </c>
      <c r="I15" s="177">
        <f t="shared" si="0"/>
        <v>0</v>
      </c>
      <c r="J15" s="177">
        <f t="shared" si="0"/>
        <v>0</v>
      </c>
      <c r="K15" s="177">
        <f t="shared" si="0"/>
        <v>0</v>
      </c>
      <c r="L15" s="177">
        <f t="shared" si="0"/>
        <v>0</v>
      </c>
      <c r="M15" s="177">
        <f t="shared" si="0"/>
        <v>0</v>
      </c>
      <c r="N15" s="177">
        <f t="shared" si="0"/>
        <v>0</v>
      </c>
      <c r="O15" s="177">
        <f t="shared" si="0"/>
        <v>0</v>
      </c>
      <c r="P15" s="177">
        <f t="shared" si="0"/>
        <v>0</v>
      </c>
      <c r="Q15" s="177">
        <f t="shared" si="0"/>
        <v>0</v>
      </c>
      <c r="R15" s="177">
        <f>$G$3</f>
        <v>0</v>
      </c>
      <c r="S15" s="177">
        <f t="shared" ref="S15:AC15" si="1">$G$3</f>
        <v>0</v>
      </c>
      <c r="T15" s="177">
        <f t="shared" si="1"/>
        <v>0</v>
      </c>
      <c r="U15" s="177">
        <f t="shared" si="1"/>
        <v>0</v>
      </c>
      <c r="V15" s="177">
        <f t="shared" si="1"/>
        <v>0</v>
      </c>
      <c r="W15" s="177">
        <f t="shared" si="1"/>
        <v>0</v>
      </c>
      <c r="X15" s="177">
        <f t="shared" si="1"/>
        <v>0</v>
      </c>
      <c r="Y15" s="177">
        <f t="shared" si="1"/>
        <v>0</v>
      </c>
      <c r="Z15" s="177">
        <f t="shared" si="1"/>
        <v>0</v>
      </c>
      <c r="AA15" s="177">
        <f t="shared" si="1"/>
        <v>0</v>
      </c>
      <c r="AB15" s="177">
        <f t="shared" si="1"/>
        <v>0</v>
      </c>
      <c r="AC15" s="177">
        <f t="shared" si="1"/>
        <v>0</v>
      </c>
      <c r="AD15" s="172"/>
      <c r="AE15" s="141">
        <v>8</v>
      </c>
    </row>
    <row r="16" spans="1:31">
      <c r="A16" s="136" t="s">
        <v>77</v>
      </c>
      <c r="B16" s="181">
        <f>HLOOKUP($B$7,$F$8:$AC$75,AE16,FALSE)</f>
        <v>0</v>
      </c>
      <c r="E16" s="142"/>
      <c r="F16" s="177">
        <f>F15*(F9/12)</f>
        <v>0</v>
      </c>
      <c r="G16" s="177">
        <f t="shared" ref="G16:Q16" si="2">G15*(G9/12)</f>
        <v>0</v>
      </c>
      <c r="H16" s="177">
        <f t="shared" si="2"/>
        <v>0</v>
      </c>
      <c r="I16" s="177">
        <f t="shared" si="2"/>
        <v>0</v>
      </c>
      <c r="J16" s="177">
        <f t="shared" si="2"/>
        <v>0</v>
      </c>
      <c r="K16" s="177">
        <f t="shared" si="2"/>
        <v>0</v>
      </c>
      <c r="L16" s="177">
        <f t="shared" si="2"/>
        <v>0</v>
      </c>
      <c r="M16" s="177">
        <f t="shared" si="2"/>
        <v>0</v>
      </c>
      <c r="N16" s="177">
        <f t="shared" si="2"/>
        <v>0</v>
      </c>
      <c r="O16" s="177">
        <f t="shared" si="2"/>
        <v>0</v>
      </c>
      <c r="P16" s="177">
        <f t="shared" si="2"/>
        <v>0</v>
      </c>
      <c r="Q16" s="177">
        <f t="shared" si="2"/>
        <v>0</v>
      </c>
      <c r="R16" s="177">
        <f>R15*(R9/12)</f>
        <v>0</v>
      </c>
      <c r="S16" s="177">
        <f t="shared" ref="S16:AC16" si="3">S15*(S9/12)</f>
        <v>0</v>
      </c>
      <c r="T16" s="177">
        <f t="shared" si="3"/>
        <v>0</v>
      </c>
      <c r="U16" s="177">
        <f t="shared" si="3"/>
        <v>0</v>
      </c>
      <c r="V16" s="177">
        <f t="shared" si="3"/>
        <v>0</v>
      </c>
      <c r="W16" s="177">
        <f t="shared" si="3"/>
        <v>0</v>
      </c>
      <c r="X16" s="177">
        <f t="shared" si="3"/>
        <v>0</v>
      </c>
      <c r="Y16" s="177">
        <f t="shared" si="3"/>
        <v>0</v>
      </c>
      <c r="Z16" s="177">
        <f t="shared" si="3"/>
        <v>0</v>
      </c>
      <c r="AA16" s="177">
        <f t="shared" si="3"/>
        <v>0</v>
      </c>
      <c r="AB16" s="177">
        <f t="shared" si="3"/>
        <v>0</v>
      </c>
      <c r="AC16" s="177">
        <f t="shared" si="3"/>
        <v>0</v>
      </c>
      <c r="AD16" s="172"/>
      <c r="AE16" s="141">
        <v>9</v>
      </c>
    </row>
    <row r="17" spans="1:31">
      <c r="A17" s="182" t="s">
        <v>70</v>
      </c>
      <c r="B17" s="174">
        <f>HLOOKUP($B$7,$F$8:$AC$75,AE17,FALSE)</f>
        <v>0</v>
      </c>
      <c r="E17" s="142"/>
      <c r="F17" s="183">
        <f>F11</f>
        <v>0</v>
      </c>
      <c r="G17" s="183">
        <f>F17+G11</f>
        <v>0</v>
      </c>
      <c r="H17" s="183">
        <f t="shared" ref="H17:Q17" si="4">G17+H11</f>
        <v>0</v>
      </c>
      <c r="I17" s="183">
        <f t="shared" si="4"/>
        <v>0</v>
      </c>
      <c r="J17" s="183">
        <f t="shared" si="4"/>
        <v>0</v>
      </c>
      <c r="K17" s="183">
        <f t="shared" si="4"/>
        <v>0</v>
      </c>
      <c r="L17" s="183">
        <f t="shared" si="4"/>
        <v>0</v>
      </c>
      <c r="M17" s="183">
        <f t="shared" si="4"/>
        <v>0</v>
      </c>
      <c r="N17" s="183">
        <f t="shared" si="4"/>
        <v>0</v>
      </c>
      <c r="O17" s="183">
        <f t="shared" si="4"/>
        <v>0</v>
      </c>
      <c r="P17" s="183">
        <f t="shared" si="4"/>
        <v>0</v>
      </c>
      <c r="Q17" s="183">
        <f t="shared" si="4"/>
        <v>0</v>
      </c>
      <c r="R17" s="183">
        <f>R11</f>
        <v>0</v>
      </c>
      <c r="S17" s="183">
        <f t="shared" ref="S17" si="5">R17+S11</f>
        <v>0</v>
      </c>
      <c r="T17" s="183">
        <f>S17+T11</f>
        <v>0</v>
      </c>
      <c r="U17" s="183">
        <f t="shared" ref="U17:AC17" si="6">T17+U11</f>
        <v>0</v>
      </c>
      <c r="V17" s="183">
        <f t="shared" si="6"/>
        <v>0</v>
      </c>
      <c r="W17" s="183">
        <f t="shared" si="6"/>
        <v>0</v>
      </c>
      <c r="X17" s="183">
        <f t="shared" si="6"/>
        <v>0</v>
      </c>
      <c r="Y17" s="183">
        <f t="shared" si="6"/>
        <v>0</v>
      </c>
      <c r="Z17" s="183">
        <f t="shared" si="6"/>
        <v>0</v>
      </c>
      <c r="AA17" s="183">
        <f t="shared" si="6"/>
        <v>0</v>
      </c>
      <c r="AB17" s="183">
        <f t="shared" si="6"/>
        <v>0</v>
      </c>
      <c r="AC17" s="183">
        <f t="shared" si="6"/>
        <v>0</v>
      </c>
      <c r="AD17" s="184"/>
      <c r="AE17" s="141">
        <v>10</v>
      </c>
    </row>
    <row r="18" spans="1:31">
      <c r="A18" s="182" t="s">
        <v>12</v>
      </c>
      <c r="B18" s="174">
        <f>HLOOKUP($B$7,$F$8:$AC$75,AE18,FALSE)</f>
        <v>0</v>
      </c>
      <c r="E18" s="175" t="s">
        <v>111</v>
      </c>
      <c r="F18" s="176"/>
      <c r="G18" s="176"/>
      <c r="H18" s="176"/>
      <c r="I18" s="176"/>
      <c r="J18" s="176"/>
      <c r="K18" s="176"/>
      <c r="L18" s="176"/>
      <c r="M18" s="176"/>
      <c r="N18" s="176"/>
      <c r="O18" s="176"/>
      <c r="P18" s="176"/>
      <c r="Q18" s="176"/>
      <c r="R18" s="235"/>
      <c r="S18" s="235"/>
      <c r="T18" s="235"/>
      <c r="U18" s="235"/>
      <c r="V18" s="235"/>
      <c r="W18" s="235"/>
      <c r="X18" s="235"/>
      <c r="Y18" s="235"/>
      <c r="Z18" s="235"/>
      <c r="AA18" s="235"/>
      <c r="AB18" s="235"/>
      <c r="AC18" s="235"/>
      <c r="AD18" s="184"/>
      <c r="AE18" s="141">
        <v>11</v>
      </c>
    </row>
    <row r="19" spans="1:31">
      <c r="A19" s="185" t="s">
        <v>39</v>
      </c>
      <c r="B19" s="186">
        <f>HLOOKUP($B$7,$F$8:$AC$75,AE19,FALSE)</f>
        <v>0</v>
      </c>
      <c r="C19" s="187"/>
      <c r="D19" s="187"/>
      <c r="E19" s="187"/>
      <c r="F19" s="188">
        <f>F17+F18</f>
        <v>0</v>
      </c>
      <c r="G19" s="188">
        <f t="shared" ref="G19:Q19" si="7">G17+G18</f>
        <v>0</v>
      </c>
      <c r="H19" s="188">
        <f t="shared" si="7"/>
        <v>0</v>
      </c>
      <c r="I19" s="188">
        <f t="shared" si="7"/>
        <v>0</v>
      </c>
      <c r="J19" s="188">
        <f t="shared" si="7"/>
        <v>0</v>
      </c>
      <c r="K19" s="188">
        <f t="shared" si="7"/>
        <v>0</v>
      </c>
      <c r="L19" s="188">
        <f t="shared" si="7"/>
        <v>0</v>
      </c>
      <c r="M19" s="188">
        <f t="shared" si="7"/>
        <v>0</v>
      </c>
      <c r="N19" s="188">
        <f t="shared" si="7"/>
        <v>0</v>
      </c>
      <c r="O19" s="188">
        <f t="shared" si="7"/>
        <v>0</v>
      </c>
      <c r="P19" s="188">
        <f t="shared" si="7"/>
        <v>0</v>
      </c>
      <c r="Q19" s="188">
        <f t="shared" si="7"/>
        <v>0</v>
      </c>
      <c r="R19" s="188">
        <f>R17+R18</f>
        <v>0</v>
      </c>
      <c r="S19" s="188">
        <f t="shared" ref="S19:AC19" si="8">S17+S18</f>
        <v>0</v>
      </c>
      <c r="T19" s="188">
        <f t="shared" si="8"/>
        <v>0</v>
      </c>
      <c r="U19" s="188">
        <f t="shared" si="8"/>
        <v>0</v>
      </c>
      <c r="V19" s="188">
        <f t="shared" si="8"/>
        <v>0</v>
      </c>
      <c r="W19" s="188">
        <f t="shared" si="8"/>
        <v>0</v>
      </c>
      <c r="X19" s="188">
        <f t="shared" si="8"/>
        <v>0</v>
      </c>
      <c r="Y19" s="188">
        <f t="shared" si="8"/>
        <v>0</v>
      </c>
      <c r="Z19" s="188">
        <f t="shared" si="8"/>
        <v>0</v>
      </c>
      <c r="AA19" s="188">
        <f t="shared" si="8"/>
        <v>0</v>
      </c>
      <c r="AB19" s="188">
        <f t="shared" si="8"/>
        <v>0</v>
      </c>
      <c r="AC19" s="188">
        <f t="shared" si="8"/>
        <v>0</v>
      </c>
      <c r="AD19" s="172"/>
      <c r="AE19" s="141">
        <v>12</v>
      </c>
    </row>
    <row r="20" spans="1:31">
      <c r="A20" s="182" t="s">
        <v>106</v>
      </c>
      <c r="B20" s="189" t="str">
        <f>IFERROR(HLOOKUP($B$7,$F$8:$AC$75,AE20,FALSE),"-  ")</f>
        <v xml:space="preserve">-  </v>
      </c>
      <c r="F20" s="189" t="str">
        <f>IFERROR(F17/F15,"-  ")</f>
        <v xml:space="preserve">-  </v>
      </c>
      <c r="G20" s="189" t="str">
        <f t="shared" ref="G20:Q20" si="9">IFERROR(G17/G15,"-  ")</f>
        <v xml:space="preserve">-  </v>
      </c>
      <c r="H20" s="189" t="str">
        <f t="shared" si="9"/>
        <v xml:space="preserve">-  </v>
      </c>
      <c r="I20" s="189" t="str">
        <f t="shared" si="9"/>
        <v xml:space="preserve">-  </v>
      </c>
      <c r="J20" s="189" t="str">
        <f t="shared" si="9"/>
        <v xml:space="preserve">-  </v>
      </c>
      <c r="K20" s="189" t="str">
        <f t="shared" si="9"/>
        <v xml:space="preserve">-  </v>
      </c>
      <c r="L20" s="189" t="str">
        <f t="shared" si="9"/>
        <v xml:space="preserve">-  </v>
      </c>
      <c r="M20" s="189" t="str">
        <f t="shared" si="9"/>
        <v xml:space="preserve">-  </v>
      </c>
      <c r="N20" s="189" t="str">
        <f t="shared" si="9"/>
        <v xml:space="preserve">-  </v>
      </c>
      <c r="O20" s="189" t="str">
        <f t="shared" si="9"/>
        <v xml:space="preserve">-  </v>
      </c>
      <c r="P20" s="189" t="str">
        <f t="shared" si="9"/>
        <v xml:space="preserve">-  </v>
      </c>
      <c r="Q20" s="189" t="str">
        <f t="shared" si="9"/>
        <v xml:space="preserve">-  </v>
      </c>
      <c r="R20" s="189" t="str">
        <f>IFERROR(R17/R15,"-  ")</f>
        <v xml:space="preserve">-  </v>
      </c>
      <c r="S20" s="189" t="str">
        <f t="shared" ref="S20:AC20" si="10">IFERROR(S17/S15,"-  ")</f>
        <v xml:space="preserve">-  </v>
      </c>
      <c r="T20" s="189" t="str">
        <f t="shared" si="10"/>
        <v xml:space="preserve">-  </v>
      </c>
      <c r="U20" s="189" t="str">
        <f t="shared" si="10"/>
        <v xml:space="preserve">-  </v>
      </c>
      <c r="V20" s="189" t="str">
        <f t="shared" si="10"/>
        <v xml:space="preserve">-  </v>
      </c>
      <c r="W20" s="189" t="str">
        <f t="shared" si="10"/>
        <v xml:space="preserve">-  </v>
      </c>
      <c r="X20" s="189" t="str">
        <f t="shared" si="10"/>
        <v xml:space="preserve">-  </v>
      </c>
      <c r="Y20" s="189" t="str">
        <f t="shared" si="10"/>
        <v xml:space="preserve">-  </v>
      </c>
      <c r="Z20" s="189" t="str">
        <f t="shared" si="10"/>
        <v xml:space="preserve">-  </v>
      </c>
      <c r="AA20" s="189" t="str">
        <f t="shared" si="10"/>
        <v xml:space="preserve">-  </v>
      </c>
      <c r="AB20" s="189" t="str">
        <f t="shared" si="10"/>
        <v xml:space="preserve">-  </v>
      </c>
      <c r="AC20" s="189" t="str">
        <f t="shared" si="10"/>
        <v xml:space="preserve">-  </v>
      </c>
      <c r="AD20" s="190"/>
      <c r="AE20" s="141">
        <v>13</v>
      </c>
    </row>
    <row r="21" spans="1:31">
      <c r="A21" s="182" t="s">
        <v>107</v>
      </c>
      <c r="B21" s="189" t="str">
        <f>IFERROR(HLOOKUP($B$7,$F$8:$AC$75,AE21,FALSE),"-  ")</f>
        <v xml:space="preserve">-  </v>
      </c>
      <c r="F21" s="189" t="str">
        <f>IFERROR(F19/F15,"-  ")</f>
        <v xml:space="preserve">-  </v>
      </c>
      <c r="G21" s="189" t="str">
        <f t="shared" ref="G21:Q21" si="11">IFERROR(G19/G15,"-  ")</f>
        <v xml:space="preserve">-  </v>
      </c>
      <c r="H21" s="189" t="str">
        <f t="shared" si="11"/>
        <v xml:space="preserve">-  </v>
      </c>
      <c r="I21" s="189" t="str">
        <f t="shared" si="11"/>
        <v xml:space="preserve">-  </v>
      </c>
      <c r="J21" s="189" t="str">
        <f t="shared" si="11"/>
        <v xml:space="preserve">-  </v>
      </c>
      <c r="K21" s="189" t="str">
        <f t="shared" si="11"/>
        <v xml:space="preserve">-  </v>
      </c>
      <c r="L21" s="189" t="str">
        <f t="shared" si="11"/>
        <v xml:space="preserve">-  </v>
      </c>
      <c r="M21" s="189" t="str">
        <f t="shared" si="11"/>
        <v xml:space="preserve">-  </v>
      </c>
      <c r="N21" s="189" t="str">
        <f t="shared" si="11"/>
        <v xml:space="preserve">-  </v>
      </c>
      <c r="O21" s="189" t="str">
        <f t="shared" si="11"/>
        <v xml:space="preserve">-  </v>
      </c>
      <c r="P21" s="189" t="str">
        <f t="shared" si="11"/>
        <v xml:space="preserve">-  </v>
      </c>
      <c r="Q21" s="189" t="str">
        <f t="shared" si="11"/>
        <v xml:space="preserve">-  </v>
      </c>
      <c r="R21" s="189" t="str">
        <f>IFERROR(R19/R15,"-  ")</f>
        <v xml:space="preserve">-  </v>
      </c>
      <c r="S21" s="189" t="str">
        <f t="shared" ref="S21:AC21" si="12">IFERROR(S19/S15,"-  ")</f>
        <v xml:space="preserve">-  </v>
      </c>
      <c r="T21" s="189" t="str">
        <f t="shared" si="12"/>
        <v xml:space="preserve">-  </v>
      </c>
      <c r="U21" s="189" t="str">
        <f t="shared" si="12"/>
        <v xml:space="preserve">-  </v>
      </c>
      <c r="V21" s="189" t="str">
        <f t="shared" si="12"/>
        <v xml:space="preserve">-  </v>
      </c>
      <c r="W21" s="189" t="str">
        <f t="shared" si="12"/>
        <v xml:space="preserve">-  </v>
      </c>
      <c r="X21" s="189" t="str">
        <f t="shared" si="12"/>
        <v xml:space="preserve">-  </v>
      </c>
      <c r="Y21" s="189" t="str">
        <f t="shared" si="12"/>
        <v xml:space="preserve">-  </v>
      </c>
      <c r="Z21" s="189" t="str">
        <f t="shared" si="12"/>
        <v xml:space="preserve">-  </v>
      </c>
      <c r="AA21" s="189" t="str">
        <f t="shared" si="12"/>
        <v xml:space="preserve">-  </v>
      </c>
      <c r="AB21" s="189" t="str">
        <f t="shared" si="12"/>
        <v xml:space="preserve">-  </v>
      </c>
      <c r="AC21" s="189" t="str">
        <f t="shared" si="12"/>
        <v xml:space="preserve">-  </v>
      </c>
      <c r="AD21" s="190"/>
      <c r="AE21" s="141">
        <v>14</v>
      </c>
    </row>
    <row r="22" spans="1:31">
      <c r="A22" s="182" t="s">
        <v>108</v>
      </c>
      <c r="B22" s="189" t="str">
        <f>IFERROR(HLOOKUP($B$7,$F$8:$AC$75,AE22,FALSE),"-  ")</f>
        <v xml:space="preserve">-  </v>
      </c>
      <c r="F22" s="189" t="str">
        <f>IFERROR(F17/F16,"-  ")</f>
        <v xml:space="preserve">-  </v>
      </c>
      <c r="G22" s="189" t="str">
        <f t="shared" ref="G22:Q22" si="13">IFERROR(G17/G16,"-  ")</f>
        <v xml:space="preserve">-  </v>
      </c>
      <c r="H22" s="189" t="str">
        <f t="shared" si="13"/>
        <v xml:space="preserve">-  </v>
      </c>
      <c r="I22" s="189" t="str">
        <f t="shared" si="13"/>
        <v xml:space="preserve">-  </v>
      </c>
      <c r="J22" s="189" t="str">
        <f t="shared" si="13"/>
        <v xml:space="preserve">-  </v>
      </c>
      <c r="K22" s="189" t="str">
        <f t="shared" si="13"/>
        <v xml:space="preserve">-  </v>
      </c>
      <c r="L22" s="189" t="str">
        <f t="shared" si="13"/>
        <v xml:space="preserve">-  </v>
      </c>
      <c r="M22" s="189" t="str">
        <f t="shared" si="13"/>
        <v xml:space="preserve">-  </v>
      </c>
      <c r="N22" s="189" t="str">
        <f t="shared" si="13"/>
        <v xml:space="preserve">-  </v>
      </c>
      <c r="O22" s="189" t="str">
        <f t="shared" si="13"/>
        <v xml:space="preserve">-  </v>
      </c>
      <c r="P22" s="189" t="str">
        <f t="shared" si="13"/>
        <v xml:space="preserve">-  </v>
      </c>
      <c r="Q22" s="189" t="str">
        <f t="shared" si="13"/>
        <v xml:space="preserve">-  </v>
      </c>
      <c r="R22" s="189" t="str">
        <f>IFERROR(R17/R16,"-  ")</f>
        <v xml:space="preserve">-  </v>
      </c>
      <c r="S22" s="189" t="str">
        <f t="shared" ref="S22:AC22" si="14">IFERROR(S17/S16,"-  ")</f>
        <v xml:space="preserve">-  </v>
      </c>
      <c r="T22" s="189" t="str">
        <f t="shared" si="14"/>
        <v xml:space="preserve">-  </v>
      </c>
      <c r="U22" s="189" t="str">
        <f t="shared" si="14"/>
        <v xml:space="preserve">-  </v>
      </c>
      <c r="V22" s="189" t="str">
        <f t="shared" si="14"/>
        <v xml:space="preserve">-  </v>
      </c>
      <c r="W22" s="189" t="str">
        <f t="shared" si="14"/>
        <v xml:space="preserve">-  </v>
      </c>
      <c r="X22" s="189" t="str">
        <f t="shared" si="14"/>
        <v xml:space="preserve">-  </v>
      </c>
      <c r="Y22" s="189" t="str">
        <f t="shared" si="14"/>
        <v xml:space="preserve">-  </v>
      </c>
      <c r="Z22" s="189" t="str">
        <f t="shared" si="14"/>
        <v xml:space="preserve">-  </v>
      </c>
      <c r="AA22" s="189" t="str">
        <f t="shared" si="14"/>
        <v xml:space="preserve">-  </v>
      </c>
      <c r="AB22" s="189" t="str">
        <f t="shared" si="14"/>
        <v xml:space="preserve">-  </v>
      </c>
      <c r="AC22" s="189" t="str">
        <f t="shared" si="14"/>
        <v xml:space="preserve">-  </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0</v>
      </c>
      <c r="E24" s="193"/>
      <c r="F24" s="178">
        <f>F12</f>
        <v>0</v>
      </c>
      <c r="G24" s="178">
        <f t="shared" ref="G24:Q24" si="15">F24+G12</f>
        <v>0</v>
      </c>
      <c r="H24" s="178">
        <f t="shared" si="15"/>
        <v>0</v>
      </c>
      <c r="I24" s="178">
        <f t="shared" si="15"/>
        <v>0</v>
      </c>
      <c r="J24" s="178">
        <f t="shared" si="15"/>
        <v>0</v>
      </c>
      <c r="K24" s="178">
        <f t="shared" si="15"/>
        <v>0</v>
      </c>
      <c r="L24" s="178">
        <f t="shared" si="15"/>
        <v>0</v>
      </c>
      <c r="M24" s="178">
        <f t="shared" si="15"/>
        <v>0</v>
      </c>
      <c r="N24" s="178">
        <f t="shared" si="15"/>
        <v>0</v>
      </c>
      <c r="O24" s="178">
        <f t="shared" si="15"/>
        <v>0</v>
      </c>
      <c r="P24" s="178">
        <f t="shared" si="15"/>
        <v>0</v>
      </c>
      <c r="Q24" s="178">
        <f t="shared" si="15"/>
        <v>0</v>
      </c>
      <c r="R24" s="178">
        <f>R12</f>
        <v>0</v>
      </c>
      <c r="S24" s="178">
        <f t="shared" ref="S24:AC24" si="16">R24+S12</f>
        <v>0</v>
      </c>
      <c r="T24" s="178">
        <f t="shared" si="16"/>
        <v>0</v>
      </c>
      <c r="U24" s="178">
        <f t="shared" si="16"/>
        <v>0</v>
      </c>
      <c r="V24" s="178">
        <f t="shared" si="16"/>
        <v>0</v>
      </c>
      <c r="W24" s="178">
        <f t="shared" si="16"/>
        <v>0</v>
      </c>
      <c r="X24" s="178">
        <f t="shared" si="16"/>
        <v>0</v>
      </c>
      <c r="Y24" s="178">
        <f t="shared" si="16"/>
        <v>0</v>
      </c>
      <c r="Z24" s="178">
        <f t="shared" si="16"/>
        <v>0</v>
      </c>
      <c r="AA24" s="178">
        <f t="shared" si="16"/>
        <v>0</v>
      </c>
      <c r="AB24" s="178">
        <f t="shared" si="16"/>
        <v>0</v>
      </c>
      <c r="AC24" s="178">
        <f t="shared" si="16"/>
        <v>0</v>
      </c>
      <c r="AD24" s="172"/>
      <c r="AE24" s="141">
        <v>17</v>
      </c>
    </row>
    <row r="25" spans="1:31">
      <c r="A25" s="182" t="s">
        <v>13</v>
      </c>
      <c r="B25" s="178">
        <f>HLOOKUP($B$7,$F$8:$AC$75,AE25,FALSE)</f>
        <v>0</v>
      </c>
      <c r="E25" s="175" t="s">
        <v>111</v>
      </c>
      <c r="F25" s="179">
        <v>0</v>
      </c>
      <c r="G25" s="179"/>
      <c r="H25" s="179"/>
      <c r="I25" s="179"/>
      <c r="J25" s="179"/>
      <c r="K25" s="179"/>
      <c r="L25" s="179"/>
      <c r="M25" s="179"/>
      <c r="N25" s="179"/>
      <c r="O25" s="179"/>
      <c r="P25" s="179"/>
      <c r="Q25" s="179"/>
      <c r="R25" s="236"/>
      <c r="S25" s="236"/>
      <c r="T25" s="236"/>
      <c r="U25" s="236"/>
      <c r="V25" s="236"/>
      <c r="W25" s="236"/>
      <c r="X25" s="236"/>
      <c r="Y25" s="236"/>
      <c r="Z25" s="236"/>
      <c r="AA25" s="236"/>
      <c r="AB25" s="236"/>
      <c r="AC25" s="236"/>
      <c r="AD25" s="172"/>
      <c r="AE25" s="141">
        <v>18</v>
      </c>
    </row>
    <row r="26" spans="1:31">
      <c r="A26" s="194" t="s">
        <v>22</v>
      </c>
      <c r="B26" s="195">
        <f>HLOOKUP($B$7,$F$8:$AC$75,AE26,FALSE)</f>
        <v>0</v>
      </c>
      <c r="C26" s="187"/>
      <c r="D26" s="187"/>
      <c r="E26" s="196"/>
      <c r="F26" s="195">
        <f>F24+F25</f>
        <v>0</v>
      </c>
      <c r="G26" s="195">
        <f>G24+G25</f>
        <v>0</v>
      </c>
      <c r="H26" s="195">
        <f t="shared" ref="H26:Q26" si="17">H24+H25</f>
        <v>0</v>
      </c>
      <c r="I26" s="195">
        <f>I24+I25</f>
        <v>0</v>
      </c>
      <c r="J26" s="195">
        <f t="shared" si="17"/>
        <v>0</v>
      </c>
      <c r="K26" s="195">
        <f t="shared" si="17"/>
        <v>0</v>
      </c>
      <c r="L26" s="195">
        <f t="shared" si="17"/>
        <v>0</v>
      </c>
      <c r="M26" s="195">
        <f t="shared" si="17"/>
        <v>0</v>
      </c>
      <c r="N26" s="195">
        <f t="shared" si="17"/>
        <v>0</v>
      </c>
      <c r="O26" s="195">
        <f t="shared" si="17"/>
        <v>0</v>
      </c>
      <c r="P26" s="195">
        <f t="shared" si="17"/>
        <v>0</v>
      </c>
      <c r="Q26" s="195">
        <f t="shared" si="17"/>
        <v>0</v>
      </c>
      <c r="R26" s="195">
        <f>R24+R25</f>
        <v>0</v>
      </c>
      <c r="S26" s="195">
        <f>S24+S25</f>
        <v>0</v>
      </c>
      <c r="T26" s="195">
        <f t="shared" ref="T26" si="18">T24+T25</f>
        <v>0</v>
      </c>
      <c r="U26" s="195">
        <f>U24+U25</f>
        <v>0</v>
      </c>
      <c r="V26" s="195">
        <f t="shared" ref="V26:AC26" si="19">V24+V25</f>
        <v>0</v>
      </c>
      <c r="W26" s="195">
        <f t="shared" si="19"/>
        <v>0</v>
      </c>
      <c r="X26" s="195">
        <f t="shared" si="19"/>
        <v>0</v>
      </c>
      <c r="Y26" s="195">
        <f t="shared" si="19"/>
        <v>0</v>
      </c>
      <c r="Z26" s="195">
        <f t="shared" si="19"/>
        <v>0</v>
      </c>
      <c r="AA26" s="195">
        <f t="shared" si="19"/>
        <v>0</v>
      </c>
      <c r="AB26" s="195">
        <f t="shared" si="19"/>
        <v>0</v>
      </c>
      <c r="AC26" s="195">
        <f t="shared" si="19"/>
        <v>0</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0</v>
      </c>
      <c r="F28" s="197">
        <f>F13</f>
        <v>0</v>
      </c>
      <c r="G28" s="197">
        <f t="shared" ref="G28:Q28" si="20">F28+G13</f>
        <v>0</v>
      </c>
      <c r="H28" s="197">
        <f t="shared" si="20"/>
        <v>0</v>
      </c>
      <c r="I28" s="197">
        <f t="shared" si="20"/>
        <v>0</v>
      </c>
      <c r="J28" s="197">
        <f t="shared" si="20"/>
        <v>0</v>
      </c>
      <c r="K28" s="197">
        <f t="shared" si="20"/>
        <v>0</v>
      </c>
      <c r="L28" s="197">
        <f t="shared" si="20"/>
        <v>0</v>
      </c>
      <c r="M28" s="197">
        <f t="shared" si="20"/>
        <v>0</v>
      </c>
      <c r="N28" s="197">
        <f t="shared" si="20"/>
        <v>0</v>
      </c>
      <c r="O28" s="197">
        <f t="shared" si="20"/>
        <v>0</v>
      </c>
      <c r="P28" s="197">
        <f t="shared" si="20"/>
        <v>0</v>
      </c>
      <c r="Q28" s="197">
        <f t="shared" si="20"/>
        <v>0</v>
      </c>
      <c r="R28" s="197">
        <f>R13</f>
        <v>0</v>
      </c>
      <c r="S28" s="197">
        <f t="shared" ref="S28:AC28" si="21">R28+S13</f>
        <v>0</v>
      </c>
      <c r="T28" s="197">
        <f t="shared" si="21"/>
        <v>0</v>
      </c>
      <c r="U28" s="197">
        <f t="shared" si="21"/>
        <v>0</v>
      </c>
      <c r="V28" s="197">
        <f t="shared" si="21"/>
        <v>0</v>
      </c>
      <c r="W28" s="197">
        <f t="shared" si="21"/>
        <v>0</v>
      </c>
      <c r="X28" s="197">
        <f t="shared" si="21"/>
        <v>0</v>
      </c>
      <c r="Y28" s="197">
        <f t="shared" si="21"/>
        <v>0</v>
      </c>
      <c r="Z28" s="197">
        <f t="shared" si="21"/>
        <v>0</v>
      </c>
      <c r="AA28" s="197">
        <f t="shared" si="21"/>
        <v>0</v>
      </c>
      <c r="AB28" s="197">
        <f t="shared" si="21"/>
        <v>0</v>
      </c>
      <c r="AC28" s="197">
        <f t="shared" si="21"/>
        <v>0</v>
      </c>
      <c r="AD28" s="166"/>
      <c r="AE28" s="141">
        <v>21</v>
      </c>
    </row>
    <row r="29" spans="1:31">
      <c r="A29" s="182" t="s">
        <v>9</v>
      </c>
      <c r="B29" s="174">
        <f>HLOOKUP($B$7,$F$8:$AC$75,AE29,FALSE)</f>
        <v>0</v>
      </c>
      <c r="E29" s="175" t="s">
        <v>111</v>
      </c>
      <c r="F29" s="176"/>
      <c r="G29" s="176"/>
      <c r="H29" s="176"/>
      <c r="I29" s="176"/>
      <c r="J29" s="176"/>
      <c r="K29" s="176"/>
      <c r="L29" s="176"/>
      <c r="M29" s="176"/>
      <c r="N29" s="176"/>
      <c r="O29" s="176"/>
      <c r="P29" s="176"/>
      <c r="Q29" s="176"/>
      <c r="R29" s="235"/>
      <c r="S29" s="235"/>
      <c r="T29" s="235"/>
      <c r="U29" s="235"/>
      <c r="V29" s="235"/>
      <c r="W29" s="235"/>
      <c r="X29" s="235"/>
      <c r="Y29" s="235"/>
      <c r="Z29" s="235"/>
      <c r="AA29" s="235"/>
      <c r="AB29" s="235"/>
      <c r="AC29" s="235"/>
      <c r="AD29" s="166"/>
      <c r="AE29" s="141">
        <v>22</v>
      </c>
    </row>
    <row r="30" spans="1:31">
      <c r="A30" s="194" t="s">
        <v>38</v>
      </c>
      <c r="B30" s="186">
        <f>HLOOKUP($B$7,$F$8:$AC$75,AE30,FALSE)</f>
        <v>0</v>
      </c>
      <c r="C30" s="187"/>
      <c r="D30" s="187"/>
      <c r="E30" s="187"/>
      <c r="F30" s="198">
        <f>F28+F29</f>
        <v>0</v>
      </c>
      <c r="G30" s="198">
        <f t="shared" ref="G30:P30" si="22">G28+G29</f>
        <v>0</v>
      </c>
      <c r="H30" s="198">
        <f t="shared" si="22"/>
        <v>0</v>
      </c>
      <c r="I30" s="198">
        <f t="shared" si="22"/>
        <v>0</v>
      </c>
      <c r="J30" s="198">
        <f t="shared" si="22"/>
        <v>0</v>
      </c>
      <c r="K30" s="198">
        <f t="shared" si="22"/>
        <v>0</v>
      </c>
      <c r="L30" s="198">
        <f t="shared" si="22"/>
        <v>0</v>
      </c>
      <c r="M30" s="198">
        <f t="shared" si="22"/>
        <v>0</v>
      </c>
      <c r="N30" s="198">
        <f t="shared" si="22"/>
        <v>0</v>
      </c>
      <c r="O30" s="198">
        <f t="shared" si="22"/>
        <v>0</v>
      </c>
      <c r="P30" s="198">
        <f t="shared" si="22"/>
        <v>0</v>
      </c>
      <c r="Q30" s="198">
        <f>Q28+Q29</f>
        <v>0</v>
      </c>
      <c r="R30" s="198">
        <f>R28+R29</f>
        <v>0</v>
      </c>
      <c r="S30" s="198">
        <f t="shared" ref="S30:AB30" si="23">S28+S29</f>
        <v>0</v>
      </c>
      <c r="T30" s="198">
        <f t="shared" si="23"/>
        <v>0</v>
      </c>
      <c r="U30" s="198">
        <f t="shared" si="23"/>
        <v>0</v>
      </c>
      <c r="V30" s="198">
        <f t="shared" si="23"/>
        <v>0</v>
      </c>
      <c r="W30" s="198">
        <f t="shared" si="23"/>
        <v>0</v>
      </c>
      <c r="X30" s="198">
        <f t="shared" si="23"/>
        <v>0</v>
      </c>
      <c r="Y30" s="198">
        <f t="shared" si="23"/>
        <v>0</v>
      </c>
      <c r="Z30" s="198">
        <f t="shared" si="23"/>
        <v>0</v>
      </c>
      <c r="AA30" s="198">
        <f t="shared" si="23"/>
        <v>0</v>
      </c>
      <c r="AB30" s="198">
        <f t="shared" si="23"/>
        <v>0</v>
      </c>
      <c r="AC30" s="198">
        <f>AC28+AC29</f>
        <v>0</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0</v>
      </c>
      <c r="E32" s="175" t="s">
        <v>24</v>
      </c>
      <c r="F32" s="237"/>
      <c r="G32" s="237"/>
      <c r="H32" s="237"/>
      <c r="I32" s="237"/>
      <c r="J32" s="237"/>
      <c r="K32" s="237"/>
      <c r="L32" s="237"/>
      <c r="M32" s="237"/>
      <c r="N32" s="237"/>
      <c r="O32" s="237"/>
      <c r="P32" s="237"/>
      <c r="Q32" s="237"/>
      <c r="R32" s="237"/>
      <c r="S32" s="237"/>
      <c r="T32" s="237"/>
      <c r="U32" s="237"/>
      <c r="V32" s="237"/>
      <c r="W32" s="237"/>
      <c r="X32" s="237">
        <v>0</v>
      </c>
      <c r="Y32" s="237"/>
      <c r="Z32" s="237"/>
      <c r="AA32" s="237"/>
      <c r="AB32" s="237"/>
      <c r="AC32" s="237"/>
      <c r="AD32" s="202">
        <f t="shared" ref="AD32:AD39" si="25">SUM(F32:AC32)</f>
        <v>0</v>
      </c>
      <c r="AE32" s="141">
        <v>25</v>
      </c>
    </row>
    <row r="33" spans="1:31">
      <c r="A33" s="199" t="s">
        <v>41</v>
      </c>
      <c r="B33" s="200">
        <f t="shared" si="24"/>
        <v>0</v>
      </c>
      <c r="E33" s="175" t="s">
        <v>24</v>
      </c>
      <c r="F33" s="237"/>
      <c r="G33" s="237"/>
      <c r="H33" s="237"/>
      <c r="I33" s="237"/>
      <c r="J33" s="237"/>
      <c r="K33" s="237"/>
      <c r="L33" s="237"/>
      <c r="M33" s="237"/>
      <c r="N33" s="237"/>
      <c r="O33" s="237"/>
      <c r="P33" s="237"/>
      <c r="Q33" s="237"/>
      <c r="R33" s="237"/>
      <c r="S33" s="237"/>
      <c r="T33" s="237"/>
      <c r="U33" s="237"/>
      <c r="V33" s="237"/>
      <c r="W33" s="237"/>
      <c r="X33" s="237">
        <v>0</v>
      </c>
      <c r="Y33" s="237"/>
      <c r="Z33" s="237"/>
      <c r="AA33" s="237"/>
      <c r="AB33" s="237"/>
      <c r="AC33" s="237"/>
      <c r="AD33" s="202">
        <f t="shared" si="25"/>
        <v>0</v>
      </c>
      <c r="AE33" s="141">
        <v>26</v>
      </c>
    </row>
    <row r="34" spans="1:31">
      <c r="A34" s="199" t="s">
        <v>42</v>
      </c>
      <c r="B34" s="200">
        <f t="shared" si="24"/>
        <v>9602.75</v>
      </c>
      <c r="E34" s="175" t="s">
        <v>24</v>
      </c>
      <c r="F34" s="237"/>
      <c r="G34" s="237"/>
      <c r="H34" s="237"/>
      <c r="I34" s="237"/>
      <c r="J34" s="237"/>
      <c r="K34" s="237"/>
      <c r="L34" s="237"/>
      <c r="M34" s="237"/>
      <c r="N34" s="237"/>
      <c r="O34" s="237"/>
      <c r="P34" s="237"/>
      <c r="Q34" s="237"/>
      <c r="R34" s="237"/>
      <c r="S34" s="237"/>
      <c r="T34" s="237"/>
      <c r="U34" s="237"/>
      <c r="V34" s="237"/>
      <c r="W34" s="237"/>
      <c r="X34" s="237">
        <v>2933</v>
      </c>
      <c r="Y34" s="237">
        <v>5430</v>
      </c>
      <c r="Z34" s="237">
        <v>7245</v>
      </c>
      <c r="AA34" s="237">
        <v>7390.5</v>
      </c>
      <c r="AB34" s="237">
        <v>9602.75</v>
      </c>
      <c r="AC34" s="237"/>
      <c r="AD34" s="202">
        <f t="shared" si="25"/>
        <v>32601.25</v>
      </c>
      <c r="AE34" s="141">
        <v>27</v>
      </c>
    </row>
    <row r="35" spans="1:31">
      <c r="A35" s="199" t="s">
        <v>43</v>
      </c>
      <c r="B35" s="200">
        <f t="shared" si="24"/>
        <v>0</v>
      </c>
      <c r="E35" s="175" t="s">
        <v>24</v>
      </c>
      <c r="F35" s="237"/>
      <c r="G35" s="237"/>
      <c r="H35" s="237"/>
      <c r="I35" s="237"/>
      <c r="J35" s="237"/>
      <c r="K35" s="237"/>
      <c r="L35" s="237"/>
      <c r="M35" s="237"/>
      <c r="N35" s="237"/>
      <c r="O35" s="237"/>
      <c r="P35" s="237"/>
      <c r="Q35" s="237"/>
      <c r="R35" s="237"/>
      <c r="S35" s="237"/>
      <c r="T35" s="237"/>
      <c r="U35" s="237"/>
      <c r="V35" s="237"/>
      <c r="W35" s="237"/>
      <c r="X35" s="237">
        <v>0</v>
      </c>
      <c r="Y35" s="237">
        <v>0</v>
      </c>
      <c r="Z35" s="237">
        <v>0</v>
      </c>
      <c r="AA35" s="237">
        <v>0</v>
      </c>
      <c r="AB35" s="237">
        <v>0</v>
      </c>
      <c r="AC35" s="237"/>
      <c r="AD35" s="202">
        <f t="shared" si="25"/>
        <v>0</v>
      </c>
      <c r="AE35" s="141">
        <v>28</v>
      </c>
    </row>
    <row r="36" spans="1:31">
      <c r="A36" s="199" t="s">
        <v>44</v>
      </c>
      <c r="B36" s="200">
        <f t="shared" si="24"/>
        <v>0</v>
      </c>
      <c r="E36" s="175" t="s">
        <v>24</v>
      </c>
      <c r="F36" s="237"/>
      <c r="G36" s="237"/>
      <c r="H36" s="237"/>
      <c r="I36" s="237"/>
      <c r="J36" s="237"/>
      <c r="K36" s="237"/>
      <c r="L36" s="237"/>
      <c r="M36" s="237"/>
      <c r="N36" s="237"/>
      <c r="O36" s="237"/>
      <c r="P36" s="237"/>
      <c r="Q36" s="237"/>
      <c r="R36" s="237"/>
      <c r="S36" s="237"/>
      <c r="T36" s="237"/>
      <c r="U36" s="237"/>
      <c r="V36" s="237"/>
      <c r="W36" s="237"/>
      <c r="X36" s="237">
        <v>0</v>
      </c>
      <c r="Y36" s="237">
        <v>0</v>
      </c>
      <c r="Z36" s="237">
        <v>0</v>
      </c>
      <c r="AA36" s="237">
        <v>0</v>
      </c>
      <c r="AB36" s="237">
        <v>0</v>
      </c>
      <c r="AC36" s="237"/>
      <c r="AD36" s="202">
        <f t="shared" si="25"/>
        <v>0</v>
      </c>
      <c r="AE36" s="141">
        <v>29</v>
      </c>
    </row>
    <row r="37" spans="1:31">
      <c r="A37" s="199" t="s">
        <v>45</v>
      </c>
      <c r="B37" s="200">
        <f t="shared" si="24"/>
        <v>0</v>
      </c>
      <c r="E37" s="175" t="s">
        <v>24</v>
      </c>
      <c r="F37" s="237"/>
      <c r="G37" s="237"/>
      <c r="H37" s="237"/>
      <c r="I37" s="237"/>
      <c r="J37" s="237"/>
      <c r="K37" s="237"/>
      <c r="L37" s="237"/>
      <c r="M37" s="237"/>
      <c r="N37" s="237"/>
      <c r="O37" s="237"/>
      <c r="P37" s="237"/>
      <c r="Q37" s="237"/>
      <c r="R37" s="237"/>
      <c r="S37" s="237"/>
      <c r="T37" s="237"/>
      <c r="U37" s="237"/>
      <c r="V37" s="237"/>
      <c r="W37" s="237"/>
      <c r="X37" s="237">
        <v>0</v>
      </c>
      <c r="Y37" s="237">
        <v>0</v>
      </c>
      <c r="Z37" s="237">
        <v>0</v>
      </c>
      <c r="AA37" s="237">
        <v>0</v>
      </c>
      <c r="AB37" s="237">
        <v>0</v>
      </c>
      <c r="AC37" s="237"/>
      <c r="AD37" s="202">
        <f t="shared" si="25"/>
        <v>0</v>
      </c>
      <c r="AE37" s="141">
        <v>30</v>
      </c>
    </row>
    <row r="38" spans="1:31">
      <c r="A38" s="199" t="s">
        <v>46</v>
      </c>
      <c r="B38" s="200">
        <f t="shared" si="24"/>
        <v>0</v>
      </c>
      <c r="E38" s="175" t="s">
        <v>24</v>
      </c>
      <c r="F38" s="237"/>
      <c r="G38" s="237"/>
      <c r="H38" s="237"/>
      <c r="I38" s="237"/>
      <c r="J38" s="237"/>
      <c r="K38" s="237"/>
      <c r="L38" s="237"/>
      <c r="M38" s="237"/>
      <c r="N38" s="237"/>
      <c r="O38" s="237"/>
      <c r="P38" s="237"/>
      <c r="Q38" s="237"/>
      <c r="R38" s="237"/>
      <c r="S38" s="237"/>
      <c r="T38" s="237"/>
      <c r="U38" s="237"/>
      <c r="V38" s="237"/>
      <c r="W38" s="237"/>
      <c r="X38" s="237">
        <v>0</v>
      </c>
      <c r="Y38" s="237"/>
      <c r="Z38" s="237"/>
      <c r="AA38" s="237"/>
      <c r="AB38" s="237"/>
      <c r="AC38" s="237"/>
      <c r="AD38" s="202">
        <f t="shared" si="25"/>
        <v>0</v>
      </c>
      <c r="AE38" s="141">
        <v>31</v>
      </c>
    </row>
    <row r="39" spans="1:31">
      <c r="A39" s="199" t="s">
        <v>83</v>
      </c>
      <c r="B39" s="200">
        <f t="shared" si="24"/>
        <v>0</v>
      </c>
      <c r="E39" s="175" t="s">
        <v>24</v>
      </c>
      <c r="F39" s="237"/>
      <c r="G39" s="237"/>
      <c r="H39" s="237"/>
      <c r="I39" s="237"/>
      <c r="J39" s="237"/>
      <c r="K39" s="237"/>
      <c r="L39" s="237"/>
      <c r="M39" s="237"/>
      <c r="N39" s="237"/>
      <c r="O39" s="237"/>
      <c r="P39" s="237"/>
      <c r="Q39" s="237"/>
      <c r="R39" s="237"/>
      <c r="S39" s="237"/>
      <c r="T39" s="237"/>
      <c r="U39" s="237"/>
      <c r="V39" s="237"/>
      <c r="W39" s="237"/>
      <c r="X39" s="237">
        <v>79</v>
      </c>
      <c r="Y39" s="237">
        <v>146</v>
      </c>
      <c r="Z39" s="237">
        <v>205</v>
      </c>
      <c r="AA39" s="237">
        <v>199</v>
      </c>
      <c r="AB39" s="237"/>
      <c r="AC39" s="237"/>
      <c r="AD39" s="202">
        <f t="shared" si="25"/>
        <v>629</v>
      </c>
      <c r="AE39" s="141">
        <v>32</v>
      </c>
    </row>
    <row r="40" spans="1:31">
      <c r="A40" s="194" t="s">
        <v>47</v>
      </c>
      <c r="B40" s="203">
        <f t="shared" si="24"/>
        <v>9602.75</v>
      </c>
      <c r="C40" s="187"/>
      <c r="D40" s="187"/>
      <c r="E40" s="187"/>
      <c r="F40" s="308">
        <f>SUM(F32:F39)</f>
        <v>0</v>
      </c>
      <c r="G40" s="308">
        <f>SUM(G32:G39)</f>
        <v>0</v>
      </c>
      <c r="H40" s="308">
        <f t="shared" ref="H40:Q40" si="26">SUM(H32:H39)</f>
        <v>0</v>
      </c>
      <c r="I40" s="308">
        <f t="shared" si="26"/>
        <v>0</v>
      </c>
      <c r="J40" s="308">
        <f t="shared" si="26"/>
        <v>0</v>
      </c>
      <c r="K40" s="308">
        <f t="shared" si="26"/>
        <v>0</v>
      </c>
      <c r="L40" s="308">
        <f t="shared" si="26"/>
        <v>0</v>
      </c>
      <c r="M40" s="308">
        <f t="shared" si="26"/>
        <v>0</v>
      </c>
      <c r="N40" s="308">
        <f t="shared" si="26"/>
        <v>0</v>
      </c>
      <c r="O40" s="308">
        <f t="shared" si="26"/>
        <v>0</v>
      </c>
      <c r="P40" s="308">
        <f t="shared" si="26"/>
        <v>0</v>
      </c>
      <c r="Q40" s="308">
        <f t="shared" si="26"/>
        <v>0</v>
      </c>
      <c r="R40" s="308">
        <f>SUM(R32:R39)</f>
        <v>0</v>
      </c>
      <c r="S40" s="308">
        <f>SUM(S32:S39)</f>
        <v>0</v>
      </c>
      <c r="T40" s="308">
        <f t="shared" ref="T40:AC40" si="27">SUM(T32:T39)</f>
        <v>0</v>
      </c>
      <c r="U40" s="308">
        <f t="shared" si="27"/>
        <v>0</v>
      </c>
      <c r="V40" s="308">
        <f t="shared" si="27"/>
        <v>0</v>
      </c>
      <c r="W40" s="308">
        <f t="shared" si="27"/>
        <v>0</v>
      </c>
      <c r="X40" s="308">
        <f t="shared" si="27"/>
        <v>3012</v>
      </c>
      <c r="Y40" s="308">
        <f t="shared" si="27"/>
        <v>5576</v>
      </c>
      <c r="Z40" s="308">
        <f t="shared" si="27"/>
        <v>7450</v>
      </c>
      <c r="AA40" s="308">
        <f t="shared" si="27"/>
        <v>7589.5</v>
      </c>
      <c r="AB40" s="308">
        <f t="shared" si="27"/>
        <v>9602.75</v>
      </c>
      <c r="AC40" s="308">
        <f t="shared" si="27"/>
        <v>0</v>
      </c>
      <c r="AD40" s="205">
        <f>SUM(F40:AC40)</f>
        <v>33230.25</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172"/>
      <c r="AE41" s="141">
        <v>34</v>
      </c>
    </row>
    <row r="42" spans="1:31">
      <c r="A42" s="199" t="s">
        <v>88</v>
      </c>
      <c r="B42" s="206">
        <f t="shared" ref="B42:B49" si="2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172"/>
      <c r="AE42" s="141">
        <v>35</v>
      </c>
    </row>
    <row r="43" spans="1:31">
      <c r="A43" s="199" t="s">
        <v>89</v>
      </c>
      <c r="B43" s="206">
        <f t="shared" si="28"/>
        <v>0</v>
      </c>
      <c r="E43" s="175" t="s">
        <v>111</v>
      </c>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37"/>
      <c r="G44" s="237"/>
      <c r="H44" s="237"/>
      <c r="I44" s="237"/>
      <c r="J44" s="237"/>
      <c r="K44" s="237"/>
      <c r="L44" s="237"/>
      <c r="M44" s="237"/>
      <c r="N44" s="237"/>
      <c r="O44" s="237"/>
      <c r="P44" s="237"/>
      <c r="Q44" s="237"/>
      <c r="R44" s="237"/>
      <c r="S44" s="237"/>
      <c r="T44" s="237"/>
      <c r="U44" s="237"/>
      <c r="V44" s="237"/>
      <c r="W44" s="237"/>
      <c r="X44" s="237">
        <v>0</v>
      </c>
      <c r="Y44" s="237">
        <v>0</v>
      </c>
      <c r="Z44" s="237">
        <v>0</v>
      </c>
      <c r="AA44" s="237">
        <v>0</v>
      </c>
      <c r="AB44" s="237">
        <v>0</v>
      </c>
      <c r="AC44" s="237"/>
      <c r="AD44" s="172"/>
      <c r="AE44" s="141">
        <v>37</v>
      </c>
    </row>
    <row r="45" spans="1:31">
      <c r="A45" s="199" t="s">
        <v>91</v>
      </c>
      <c r="B45" s="206">
        <f t="shared" si="28"/>
        <v>0</v>
      </c>
      <c r="E45" s="175" t="s">
        <v>111</v>
      </c>
      <c r="F45" s="237"/>
      <c r="G45" s="237"/>
      <c r="H45" s="237"/>
      <c r="I45" s="237"/>
      <c r="J45" s="237"/>
      <c r="K45" s="237"/>
      <c r="L45" s="237"/>
      <c r="M45" s="237"/>
      <c r="N45" s="237"/>
      <c r="O45" s="237"/>
      <c r="P45" s="237"/>
      <c r="Q45" s="237"/>
      <c r="R45" s="237"/>
      <c r="S45" s="237"/>
      <c r="T45" s="237"/>
      <c r="U45" s="237"/>
      <c r="V45" s="237"/>
      <c r="W45" s="237"/>
      <c r="X45" s="237">
        <v>0</v>
      </c>
      <c r="Y45" s="237">
        <v>0</v>
      </c>
      <c r="Z45" s="237">
        <v>0</v>
      </c>
      <c r="AA45" s="237">
        <v>0</v>
      </c>
      <c r="AB45" s="237">
        <v>0</v>
      </c>
      <c r="AC45" s="237"/>
      <c r="AD45" s="172"/>
      <c r="AE45" s="141">
        <v>38</v>
      </c>
    </row>
    <row r="46" spans="1:31">
      <c r="A46" s="199" t="s">
        <v>92</v>
      </c>
      <c r="B46" s="206">
        <f t="shared" si="28"/>
        <v>0</v>
      </c>
      <c r="E46" s="175" t="s">
        <v>111</v>
      </c>
      <c r="F46" s="237"/>
      <c r="G46" s="237"/>
      <c r="H46" s="237"/>
      <c r="I46" s="237"/>
      <c r="J46" s="237"/>
      <c r="K46" s="237"/>
      <c r="L46" s="237"/>
      <c r="M46" s="237"/>
      <c r="N46" s="237"/>
      <c r="O46" s="237"/>
      <c r="P46" s="237"/>
      <c r="Q46" s="237"/>
      <c r="R46" s="237"/>
      <c r="S46" s="237"/>
      <c r="T46" s="237"/>
      <c r="U46" s="237"/>
      <c r="V46" s="237"/>
      <c r="W46" s="237"/>
      <c r="X46" s="237">
        <v>0</v>
      </c>
      <c r="Y46" s="237">
        <v>0</v>
      </c>
      <c r="Z46" s="237">
        <v>0</v>
      </c>
      <c r="AA46" s="237">
        <v>0</v>
      </c>
      <c r="AB46" s="237">
        <v>0</v>
      </c>
      <c r="AC46" s="237"/>
      <c r="AD46" s="172"/>
      <c r="AE46" s="141">
        <v>39</v>
      </c>
    </row>
    <row r="47" spans="1:31">
      <c r="A47" s="199" t="s">
        <v>93</v>
      </c>
      <c r="B47" s="206">
        <f t="shared" si="28"/>
        <v>0</v>
      </c>
      <c r="E47" s="175" t="s">
        <v>111</v>
      </c>
      <c r="F47" s="237"/>
      <c r="G47" s="237"/>
      <c r="H47" s="237"/>
      <c r="I47" s="237"/>
      <c r="J47" s="237"/>
      <c r="K47" s="237"/>
      <c r="L47" s="237"/>
      <c r="M47" s="237"/>
      <c r="N47" s="237"/>
      <c r="O47" s="237"/>
      <c r="P47" s="237"/>
      <c r="Q47" s="237"/>
      <c r="R47" s="237"/>
      <c r="S47" s="237"/>
      <c r="T47" s="237"/>
      <c r="U47" s="237"/>
      <c r="V47" s="237"/>
      <c r="W47" s="237"/>
      <c r="X47" s="237">
        <v>0</v>
      </c>
      <c r="Y47" s="237">
        <v>0</v>
      </c>
      <c r="Z47" s="237">
        <v>0</v>
      </c>
      <c r="AA47" s="237">
        <v>0</v>
      </c>
      <c r="AB47" s="237">
        <v>0</v>
      </c>
      <c r="AC47" s="237"/>
      <c r="AD47" s="172"/>
      <c r="AE47" s="141">
        <v>40</v>
      </c>
    </row>
    <row r="48" spans="1:31">
      <c r="A48" s="199" t="s">
        <v>94</v>
      </c>
      <c r="B48" s="206">
        <f t="shared" si="28"/>
        <v>0</v>
      </c>
      <c r="E48" s="175" t="s">
        <v>111</v>
      </c>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172"/>
      <c r="AE48" s="141">
        <v>41</v>
      </c>
    </row>
    <row r="49" spans="1:31">
      <c r="A49" s="199" t="s">
        <v>95</v>
      </c>
      <c r="B49" s="206">
        <f t="shared" si="28"/>
        <v>0</v>
      </c>
      <c r="E49" s="175" t="s">
        <v>111</v>
      </c>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172"/>
      <c r="AE49" s="141">
        <v>42</v>
      </c>
    </row>
    <row r="50" spans="1:31">
      <c r="A50" s="167" t="s">
        <v>50</v>
      </c>
      <c r="B50" s="168"/>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2"/>
      <c r="AE50" s="141">
        <v>43</v>
      </c>
    </row>
    <row r="51" spans="1:31">
      <c r="A51" s="136" t="s">
        <v>59</v>
      </c>
      <c r="B51" s="207">
        <f>HLOOKUP($B$7,$F$8:$AC$75,AE51,FALSE)</f>
        <v>0</v>
      </c>
      <c r="F51" s="208">
        <f>$F$4</f>
        <v>0</v>
      </c>
      <c r="G51" s="208">
        <f t="shared" ref="G51:Q51" si="29">$F$4</f>
        <v>0</v>
      </c>
      <c r="H51" s="208">
        <f t="shared" si="29"/>
        <v>0</v>
      </c>
      <c r="I51" s="208">
        <f t="shared" si="29"/>
        <v>0</v>
      </c>
      <c r="J51" s="208">
        <f t="shared" si="29"/>
        <v>0</v>
      </c>
      <c r="K51" s="208">
        <f t="shared" si="29"/>
        <v>0</v>
      </c>
      <c r="L51" s="208">
        <f t="shared" si="29"/>
        <v>0</v>
      </c>
      <c r="M51" s="208">
        <f t="shared" si="29"/>
        <v>0</v>
      </c>
      <c r="N51" s="208">
        <f t="shared" si="29"/>
        <v>0</v>
      </c>
      <c r="O51" s="208">
        <f t="shared" si="29"/>
        <v>0</v>
      </c>
      <c r="P51" s="208">
        <f t="shared" si="29"/>
        <v>0</v>
      </c>
      <c r="Q51" s="208">
        <f t="shared" si="29"/>
        <v>0</v>
      </c>
      <c r="R51" s="208">
        <f>$G$4</f>
        <v>0</v>
      </c>
      <c r="S51" s="208">
        <f t="shared" ref="S51:AC51" si="30">$G$4</f>
        <v>0</v>
      </c>
      <c r="T51" s="208">
        <f t="shared" si="30"/>
        <v>0</v>
      </c>
      <c r="U51" s="208">
        <f t="shared" si="30"/>
        <v>0</v>
      </c>
      <c r="V51" s="208">
        <f t="shared" si="30"/>
        <v>0</v>
      </c>
      <c r="W51" s="208">
        <f t="shared" si="30"/>
        <v>0</v>
      </c>
      <c r="X51" s="208">
        <f t="shared" si="30"/>
        <v>0</v>
      </c>
      <c r="Y51" s="208">
        <f t="shared" si="30"/>
        <v>0</v>
      </c>
      <c r="Z51" s="208">
        <f t="shared" si="30"/>
        <v>0</v>
      </c>
      <c r="AA51" s="208">
        <f t="shared" si="30"/>
        <v>0</v>
      </c>
      <c r="AB51" s="208">
        <f t="shared" si="30"/>
        <v>0</v>
      </c>
      <c r="AC51" s="208">
        <f t="shared" si="30"/>
        <v>0</v>
      </c>
      <c r="AD51" s="209"/>
      <c r="AE51" s="141">
        <v>44</v>
      </c>
    </row>
    <row r="52" spans="1:31">
      <c r="A52" s="136" t="s">
        <v>60</v>
      </c>
      <c r="B52" s="207">
        <f>HLOOKUP($B$7,$F$8:$AC$75,AE52,FALSE)</f>
        <v>0</v>
      </c>
      <c r="F52" s="210">
        <f t="shared" ref="F52:AC52" si="31">F51*(F9/12)</f>
        <v>0</v>
      </c>
      <c r="G52" s="210">
        <f t="shared" si="31"/>
        <v>0</v>
      </c>
      <c r="H52" s="210">
        <f t="shared" si="31"/>
        <v>0</v>
      </c>
      <c r="I52" s="210">
        <f t="shared" si="31"/>
        <v>0</v>
      </c>
      <c r="J52" s="210">
        <f t="shared" si="31"/>
        <v>0</v>
      </c>
      <c r="K52" s="210">
        <f t="shared" si="31"/>
        <v>0</v>
      </c>
      <c r="L52" s="210">
        <f t="shared" si="31"/>
        <v>0</v>
      </c>
      <c r="M52" s="210">
        <f t="shared" si="31"/>
        <v>0</v>
      </c>
      <c r="N52" s="210">
        <f t="shared" si="31"/>
        <v>0</v>
      </c>
      <c r="O52" s="210">
        <f t="shared" si="31"/>
        <v>0</v>
      </c>
      <c r="P52" s="210">
        <f t="shared" si="31"/>
        <v>0</v>
      </c>
      <c r="Q52" s="210">
        <f t="shared" si="31"/>
        <v>0</v>
      </c>
      <c r="R52" s="210">
        <f t="shared" si="31"/>
        <v>0</v>
      </c>
      <c r="S52" s="210">
        <f t="shared" si="31"/>
        <v>0</v>
      </c>
      <c r="T52" s="210">
        <f t="shared" si="31"/>
        <v>0</v>
      </c>
      <c r="U52" s="210">
        <f t="shared" si="31"/>
        <v>0</v>
      </c>
      <c r="V52" s="210">
        <f t="shared" si="31"/>
        <v>0</v>
      </c>
      <c r="W52" s="210">
        <f t="shared" si="31"/>
        <v>0</v>
      </c>
      <c r="X52" s="210">
        <f t="shared" si="31"/>
        <v>0</v>
      </c>
      <c r="Y52" s="210">
        <f t="shared" si="31"/>
        <v>0</v>
      </c>
      <c r="Z52" s="210">
        <f t="shared" si="31"/>
        <v>0</v>
      </c>
      <c r="AA52" s="210">
        <f t="shared" si="31"/>
        <v>0</v>
      </c>
      <c r="AB52" s="210">
        <f t="shared" si="31"/>
        <v>0</v>
      </c>
      <c r="AC52" s="210">
        <f t="shared" si="31"/>
        <v>0</v>
      </c>
      <c r="AD52" s="166"/>
      <c r="AE52" s="141">
        <v>45</v>
      </c>
    </row>
    <row r="53" spans="1:31">
      <c r="A53" s="182" t="s">
        <v>55</v>
      </c>
      <c r="B53" s="206">
        <f>HLOOKUP($B$7,$F$8:$AC$75,AE53,FALSE)</f>
        <v>33230.25</v>
      </c>
      <c r="F53" s="211">
        <f>F40</f>
        <v>0</v>
      </c>
      <c r="G53" s="211">
        <f>F53+G40</f>
        <v>0</v>
      </c>
      <c r="H53" s="211">
        <f t="shared" ref="H53:Q53" si="32">G53+H40</f>
        <v>0</v>
      </c>
      <c r="I53" s="211">
        <f t="shared" si="32"/>
        <v>0</v>
      </c>
      <c r="J53" s="211">
        <f t="shared" si="32"/>
        <v>0</v>
      </c>
      <c r="K53" s="211">
        <f t="shared" si="32"/>
        <v>0</v>
      </c>
      <c r="L53" s="211">
        <f t="shared" si="32"/>
        <v>0</v>
      </c>
      <c r="M53" s="211">
        <f t="shared" si="32"/>
        <v>0</v>
      </c>
      <c r="N53" s="211">
        <f t="shared" si="32"/>
        <v>0</v>
      </c>
      <c r="O53" s="211">
        <f t="shared" si="32"/>
        <v>0</v>
      </c>
      <c r="P53" s="211">
        <f t="shared" si="32"/>
        <v>0</v>
      </c>
      <c r="Q53" s="211">
        <f t="shared" si="32"/>
        <v>0</v>
      </c>
      <c r="R53" s="211">
        <f>R40</f>
        <v>0</v>
      </c>
      <c r="S53" s="211">
        <f>R53+S40</f>
        <v>0</v>
      </c>
      <c r="T53" s="211">
        <f>S53+T40</f>
        <v>0</v>
      </c>
      <c r="U53" s="211">
        <f t="shared" ref="U53:AC53" si="33">T53+U40</f>
        <v>0</v>
      </c>
      <c r="V53" s="211">
        <f t="shared" si="33"/>
        <v>0</v>
      </c>
      <c r="W53" s="211">
        <f t="shared" si="33"/>
        <v>0</v>
      </c>
      <c r="X53" s="211">
        <f t="shared" si="33"/>
        <v>3012</v>
      </c>
      <c r="Y53" s="211">
        <f t="shared" si="33"/>
        <v>8588</v>
      </c>
      <c r="Z53" s="211">
        <f t="shared" si="33"/>
        <v>16038</v>
      </c>
      <c r="AA53" s="211">
        <f t="shared" si="33"/>
        <v>23627.5</v>
      </c>
      <c r="AB53" s="211">
        <f t="shared" si="33"/>
        <v>33230.25</v>
      </c>
      <c r="AC53" s="211">
        <f t="shared" si="33"/>
        <v>33230.25</v>
      </c>
      <c r="AD53" s="212"/>
      <c r="AE53" s="141">
        <v>46</v>
      </c>
    </row>
    <row r="54" spans="1:31">
      <c r="A54" s="182" t="s">
        <v>14</v>
      </c>
      <c r="B54" s="206">
        <f>HLOOKUP($B$7,$F$8:$AC$75,AE54,FALSE)</f>
        <v>0</v>
      </c>
      <c r="E54" s="139"/>
      <c r="F54" s="211">
        <f>SUM(F42:F49)</f>
        <v>0</v>
      </c>
      <c r="G54" s="211">
        <f t="shared" ref="G54:Q54" si="34">SUM(G42:G49)</f>
        <v>0</v>
      </c>
      <c r="H54" s="211">
        <f t="shared" si="34"/>
        <v>0</v>
      </c>
      <c r="I54" s="211">
        <f t="shared" si="34"/>
        <v>0</v>
      </c>
      <c r="J54" s="211">
        <f t="shared" si="34"/>
        <v>0</v>
      </c>
      <c r="K54" s="211">
        <f t="shared" si="34"/>
        <v>0</v>
      </c>
      <c r="L54" s="211">
        <f t="shared" si="34"/>
        <v>0</v>
      </c>
      <c r="M54" s="211">
        <f t="shared" si="34"/>
        <v>0</v>
      </c>
      <c r="N54" s="211">
        <f t="shared" si="34"/>
        <v>0</v>
      </c>
      <c r="O54" s="211">
        <f t="shared" si="34"/>
        <v>0</v>
      </c>
      <c r="P54" s="211">
        <f t="shared" si="34"/>
        <v>0</v>
      </c>
      <c r="Q54" s="211">
        <f t="shared" si="34"/>
        <v>0</v>
      </c>
      <c r="R54" s="211">
        <f>SUM(R42:R49)</f>
        <v>0</v>
      </c>
      <c r="S54" s="211">
        <f t="shared" ref="S54:AC54" si="35">SUM(S42:S49)</f>
        <v>0</v>
      </c>
      <c r="T54" s="211">
        <f t="shared" si="35"/>
        <v>0</v>
      </c>
      <c r="U54" s="211">
        <f t="shared" si="35"/>
        <v>0</v>
      </c>
      <c r="V54" s="211">
        <f t="shared" si="35"/>
        <v>0</v>
      </c>
      <c r="W54" s="211">
        <f t="shared" si="35"/>
        <v>0</v>
      </c>
      <c r="X54" s="211">
        <f t="shared" si="35"/>
        <v>0</v>
      </c>
      <c r="Y54" s="211">
        <f t="shared" si="35"/>
        <v>0</v>
      </c>
      <c r="Z54" s="211">
        <f t="shared" si="35"/>
        <v>0</v>
      </c>
      <c r="AA54" s="211">
        <f t="shared" si="35"/>
        <v>0</v>
      </c>
      <c r="AB54" s="211">
        <f t="shared" si="35"/>
        <v>0</v>
      </c>
      <c r="AC54" s="211">
        <f t="shared" si="35"/>
        <v>0</v>
      </c>
      <c r="AD54" s="212"/>
      <c r="AE54" s="141">
        <v>47</v>
      </c>
    </row>
    <row r="55" spans="1:31">
      <c r="A55" s="213" t="s">
        <v>56</v>
      </c>
      <c r="B55" s="203">
        <f>HLOOKUP($B$7,$F$8:$AC$75,AE55,FALSE)</f>
        <v>33230.25</v>
      </c>
      <c r="C55" s="187"/>
      <c r="D55" s="187"/>
      <c r="E55" s="214"/>
      <c r="F55" s="215">
        <f>F53+F54</f>
        <v>0</v>
      </c>
      <c r="G55" s="215">
        <f>G53+G54</f>
        <v>0</v>
      </c>
      <c r="H55" s="215">
        <f>H53+H54</f>
        <v>0</v>
      </c>
      <c r="I55" s="215">
        <f t="shared" ref="I55:Q55" si="36">I53+I54</f>
        <v>0</v>
      </c>
      <c r="J55" s="215">
        <f t="shared" si="36"/>
        <v>0</v>
      </c>
      <c r="K55" s="215">
        <f t="shared" si="36"/>
        <v>0</v>
      </c>
      <c r="L55" s="215">
        <f t="shared" si="36"/>
        <v>0</v>
      </c>
      <c r="M55" s="215">
        <f t="shared" si="36"/>
        <v>0</v>
      </c>
      <c r="N55" s="215">
        <f t="shared" si="36"/>
        <v>0</v>
      </c>
      <c r="O55" s="215">
        <f t="shared" si="36"/>
        <v>0</v>
      </c>
      <c r="P55" s="215">
        <f t="shared" si="36"/>
        <v>0</v>
      </c>
      <c r="Q55" s="215">
        <f t="shared" si="36"/>
        <v>0</v>
      </c>
      <c r="R55" s="215">
        <f>R53+R54</f>
        <v>0</v>
      </c>
      <c r="S55" s="215">
        <f>S53+S54</f>
        <v>0</v>
      </c>
      <c r="T55" s="215">
        <f>T53+T54</f>
        <v>0</v>
      </c>
      <c r="U55" s="215">
        <f t="shared" ref="U55:AC55" si="37">U53+U54</f>
        <v>0</v>
      </c>
      <c r="V55" s="215">
        <f t="shared" si="37"/>
        <v>0</v>
      </c>
      <c r="W55" s="215">
        <f t="shared" si="37"/>
        <v>0</v>
      </c>
      <c r="X55" s="215">
        <f t="shared" si="37"/>
        <v>3012</v>
      </c>
      <c r="Y55" s="215">
        <f t="shared" si="37"/>
        <v>8588</v>
      </c>
      <c r="Z55" s="215">
        <f t="shared" si="37"/>
        <v>16038</v>
      </c>
      <c r="AA55" s="215">
        <f t="shared" si="37"/>
        <v>23627.5</v>
      </c>
      <c r="AB55" s="215">
        <f t="shared" si="37"/>
        <v>33230.25</v>
      </c>
      <c r="AC55" s="215">
        <f t="shared" si="37"/>
        <v>33230.25</v>
      </c>
      <c r="AD55" s="212"/>
      <c r="AE55" s="141">
        <v>48</v>
      </c>
    </row>
    <row r="56" spans="1:31">
      <c r="A56" s="182" t="s">
        <v>72</v>
      </c>
      <c r="B56" s="189" t="str">
        <f>IFERROR(HLOOKUP($B$7,$F$8:$AC$75,AE56,FALSE),"-  ")</f>
        <v xml:space="preserve">-  </v>
      </c>
      <c r="F56" s="189" t="str">
        <f>IFERROR(F53/F51,"-  ")</f>
        <v xml:space="preserve">-  </v>
      </c>
      <c r="G56" s="189" t="str">
        <f t="shared" ref="G56:Q56" si="38">IFERROR(G53/G51,"-  ")</f>
        <v xml:space="preserve">-  </v>
      </c>
      <c r="H56" s="189" t="str">
        <f t="shared" si="38"/>
        <v xml:space="preserve">-  </v>
      </c>
      <c r="I56" s="189" t="str">
        <f t="shared" si="38"/>
        <v xml:space="preserve">-  </v>
      </c>
      <c r="J56" s="189" t="str">
        <f t="shared" si="38"/>
        <v xml:space="preserve">-  </v>
      </c>
      <c r="K56" s="189" t="str">
        <f t="shared" si="38"/>
        <v xml:space="preserve">-  </v>
      </c>
      <c r="L56" s="189" t="str">
        <f t="shared" si="38"/>
        <v xml:space="preserve">-  </v>
      </c>
      <c r="M56" s="189" t="str">
        <f t="shared" si="38"/>
        <v xml:space="preserve">-  </v>
      </c>
      <c r="N56" s="189" t="str">
        <f t="shared" si="38"/>
        <v xml:space="preserve">-  </v>
      </c>
      <c r="O56" s="189" t="str">
        <f t="shared" si="38"/>
        <v xml:space="preserve">-  </v>
      </c>
      <c r="P56" s="189" t="str">
        <f t="shared" si="38"/>
        <v xml:space="preserve">-  </v>
      </c>
      <c r="Q56" s="189" t="str">
        <f t="shared" si="38"/>
        <v xml:space="preserve">-  </v>
      </c>
      <c r="R56" s="189" t="str">
        <f>IFERROR(R53/R51,"-  ")</f>
        <v xml:space="preserve">-  </v>
      </c>
      <c r="S56" s="189" t="str">
        <f t="shared" ref="S56:AC56" si="39">IFERROR(S53/S51,"-  ")</f>
        <v xml:space="preserve">-  </v>
      </c>
      <c r="T56" s="189" t="str">
        <f t="shared" si="39"/>
        <v xml:space="preserve">-  </v>
      </c>
      <c r="U56" s="189" t="str">
        <f t="shared" si="39"/>
        <v xml:space="preserve">-  </v>
      </c>
      <c r="V56" s="189" t="str">
        <f t="shared" si="39"/>
        <v xml:space="preserve">-  </v>
      </c>
      <c r="W56" s="189" t="str">
        <f t="shared" si="39"/>
        <v xml:space="preserve">-  </v>
      </c>
      <c r="X56" s="189" t="str">
        <f t="shared" si="39"/>
        <v xml:space="preserve">-  </v>
      </c>
      <c r="Y56" s="189" t="str">
        <f t="shared" si="39"/>
        <v xml:space="preserve">-  </v>
      </c>
      <c r="Z56" s="189" t="str">
        <f t="shared" si="39"/>
        <v xml:space="preserve">-  </v>
      </c>
      <c r="AA56" s="189" t="str">
        <f t="shared" si="39"/>
        <v xml:space="preserve">-  </v>
      </c>
      <c r="AB56" s="189" t="str">
        <f t="shared" si="39"/>
        <v xml:space="preserve">-  </v>
      </c>
      <c r="AC56" s="189" t="str">
        <f t="shared" si="39"/>
        <v xml:space="preserve">-  </v>
      </c>
      <c r="AD56" s="190"/>
      <c r="AE56" s="141">
        <v>49</v>
      </c>
    </row>
    <row r="57" spans="1:31">
      <c r="A57" s="182" t="s">
        <v>73</v>
      </c>
      <c r="B57" s="189" t="str">
        <f>IFERROR(HLOOKUP($B$7,$F$8:$AC$75,AE57,FALSE),"-  ")</f>
        <v xml:space="preserve">-  </v>
      </c>
      <c r="F57" s="189" t="str">
        <f>IFERROR(F55/F51,"-  ")</f>
        <v xml:space="preserve">-  </v>
      </c>
      <c r="G57" s="189" t="str">
        <f t="shared" ref="G57:Q57" si="40">IFERROR(G55/G51,"-  ")</f>
        <v xml:space="preserve">-  </v>
      </c>
      <c r="H57" s="189" t="str">
        <f t="shared" si="40"/>
        <v xml:space="preserve">-  </v>
      </c>
      <c r="I57" s="189" t="str">
        <f t="shared" si="40"/>
        <v xml:space="preserve">-  </v>
      </c>
      <c r="J57" s="189" t="str">
        <f t="shared" si="40"/>
        <v xml:space="preserve">-  </v>
      </c>
      <c r="K57" s="189" t="str">
        <f t="shared" si="40"/>
        <v xml:space="preserve">-  </v>
      </c>
      <c r="L57" s="189" t="str">
        <f t="shared" si="40"/>
        <v xml:space="preserve">-  </v>
      </c>
      <c r="M57" s="189" t="str">
        <f t="shared" si="40"/>
        <v xml:space="preserve">-  </v>
      </c>
      <c r="N57" s="189" t="str">
        <f t="shared" si="40"/>
        <v xml:space="preserve">-  </v>
      </c>
      <c r="O57" s="189" t="str">
        <f t="shared" si="40"/>
        <v xml:space="preserve">-  </v>
      </c>
      <c r="P57" s="189" t="str">
        <f t="shared" si="40"/>
        <v xml:space="preserve">-  </v>
      </c>
      <c r="Q57" s="189" t="str">
        <f t="shared" si="40"/>
        <v xml:space="preserve">-  </v>
      </c>
      <c r="R57" s="189" t="str">
        <f>IFERROR(R55/R51,"-  ")</f>
        <v xml:space="preserve">-  </v>
      </c>
      <c r="S57" s="189" t="str">
        <f t="shared" ref="S57:AC57" si="41">IFERROR(S55/S51,"-  ")</f>
        <v xml:space="preserve">-  </v>
      </c>
      <c r="T57" s="189" t="str">
        <f t="shared" si="41"/>
        <v xml:space="preserve">-  </v>
      </c>
      <c r="U57" s="189" t="str">
        <f t="shared" si="41"/>
        <v xml:space="preserve">-  </v>
      </c>
      <c r="V57" s="189" t="str">
        <f t="shared" si="41"/>
        <v xml:space="preserve">-  </v>
      </c>
      <c r="W57" s="189" t="str">
        <f t="shared" si="41"/>
        <v xml:space="preserve">-  </v>
      </c>
      <c r="X57" s="189" t="str">
        <f t="shared" si="41"/>
        <v xml:space="preserve">-  </v>
      </c>
      <c r="Y57" s="189" t="str">
        <f t="shared" si="41"/>
        <v xml:space="preserve">-  </v>
      </c>
      <c r="Z57" s="189" t="str">
        <f t="shared" si="41"/>
        <v xml:space="preserve">-  </v>
      </c>
      <c r="AA57" s="189" t="str">
        <f t="shared" si="41"/>
        <v xml:space="preserve">-  </v>
      </c>
      <c r="AB57" s="189" t="str">
        <f t="shared" si="41"/>
        <v xml:space="preserve">-  </v>
      </c>
      <c r="AC57" s="189" t="str">
        <f t="shared" si="41"/>
        <v xml:space="preserve">-  </v>
      </c>
      <c r="AD57" s="190"/>
      <c r="AE57" s="141">
        <v>50</v>
      </c>
    </row>
    <row r="58" spans="1:31">
      <c r="A58" s="182" t="s">
        <v>74</v>
      </c>
      <c r="B58" s="189" t="str">
        <f>IFERROR(HLOOKUP($B$7,$F$8:$AC$75,AE58,FALSE),"-  ")</f>
        <v xml:space="preserve">-  </v>
      </c>
      <c r="F58" s="189" t="str">
        <f>IFERROR(F53/F52,"-  ")</f>
        <v xml:space="preserve">-  </v>
      </c>
      <c r="G58" s="189" t="str">
        <f t="shared" ref="G58:Q58" si="42">IFERROR(G53/G52,"-  ")</f>
        <v xml:space="preserve">-  </v>
      </c>
      <c r="H58" s="189" t="str">
        <f t="shared" si="42"/>
        <v xml:space="preserve">-  </v>
      </c>
      <c r="I58" s="189" t="str">
        <f t="shared" si="42"/>
        <v xml:space="preserve">-  </v>
      </c>
      <c r="J58" s="189" t="str">
        <f t="shared" si="42"/>
        <v xml:space="preserve">-  </v>
      </c>
      <c r="K58" s="189" t="str">
        <f t="shared" si="42"/>
        <v xml:space="preserve">-  </v>
      </c>
      <c r="L58" s="189" t="str">
        <f t="shared" si="42"/>
        <v xml:space="preserve">-  </v>
      </c>
      <c r="M58" s="189" t="str">
        <f t="shared" si="42"/>
        <v xml:space="preserve">-  </v>
      </c>
      <c r="N58" s="189" t="str">
        <f t="shared" si="42"/>
        <v xml:space="preserve">-  </v>
      </c>
      <c r="O58" s="189" t="str">
        <f t="shared" si="42"/>
        <v xml:space="preserve">-  </v>
      </c>
      <c r="P58" s="189" t="str">
        <f t="shared" si="42"/>
        <v xml:space="preserve">-  </v>
      </c>
      <c r="Q58" s="189" t="str">
        <f t="shared" si="42"/>
        <v xml:space="preserve">-  </v>
      </c>
      <c r="R58" s="189" t="str">
        <f>IFERROR(R53/R52,"-  ")</f>
        <v xml:space="preserve">-  </v>
      </c>
      <c r="S58" s="189" t="str">
        <f t="shared" ref="S58:AC58" si="43">IFERROR(S53/S52,"-  ")</f>
        <v xml:space="preserve">-  </v>
      </c>
      <c r="T58" s="189" t="str">
        <f t="shared" si="43"/>
        <v xml:space="preserve">-  </v>
      </c>
      <c r="U58" s="189" t="str">
        <f t="shared" si="43"/>
        <v xml:space="preserve">-  </v>
      </c>
      <c r="V58" s="189" t="str">
        <f t="shared" si="43"/>
        <v xml:space="preserve">-  </v>
      </c>
      <c r="W58" s="189" t="str">
        <f t="shared" si="43"/>
        <v xml:space="preserve">-  </v>
      </c>
      <c r="X58" s="189" t="str">
        <f t="shared" si="43"/>
        <v xml:space="preserve">-  </v>
      </c>
      <c r="Y58" s="189" t="str">
        <f t="shared" si="43"/>
        <v xml:space="preserve">-  </v>
      </c>
      <c r="Z58" s="189" t="str">
        <f t="shared" si="43"/>
        <v xml:space="preserve">-  </v>
      </c>
      <c r="AA58" s="189" t="str">
        <f t="shared" si="43"/>
        <v xml:space="preserve">-  </v>
      </c>
      <c r="AB58" s="189" t="str">
        <f t="shared" si="43"/>
        <v xml:space="preserve">-  </v>
      </c>
      <c r="AC58" s="189" t="str">
        <f t="shared" si="43"/>
        <v xml:space="preserve">-  </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0</v>
      </c>
      <c r="F60" s="217">
        <f>SUM($F$4:$I$4)</f>
        <v>0</v>
      </c>
      <c r="G60" s="217">
        <f t="shared" ref="G60:AC60" si="44">SUM($F$4:$I$4)</f>
        <v>0</v>
      </c>
      <c r="H60" s="217">
        <f t="shared" si="44"/>
        <v>0</v>
      </c>
      <c r="I60" s="217">
        <f t="shared" si="44"/>
        <v>0</v>
      </c>
      <c r="J60" s="217">
        <f t="shared" si="44"/>
        <v>0</v>
      </c>
      <c r="K60" s="217">
        <f t="shared" si="44"/>
        <v>0</v>
      </c>
      <c r="L60" s="217">
        <f t="shared" si="44"/>
        <v>0</v>
      </c>
      <c r="M60" s="217">
        <f t="shared" si="44"/>
        <v>0</v>
      </c>
      <c r="N60" s="217">
        <f t="shared" si="44"/>
        <v>0</v>
      </c>
      <c r="O60" s="217">
        <f t="shared" si="44"/>
        <v>0</v>
      </c>
      <c r="P60" s="217">
        <f t="shared" si="44"/>
        <v>0</v>
      </c>
      <c r="Q60" s="217">
        <f t="shared" si="44"/>
        <v>0</v>
      </c>
      <c r="R60" s="217">
        <f t="shared" si="44"/>
        <v>0</v>
      </c>
      <c r="S60" s="217">
        <f t="shared" si="44"/>
        <v>0</v>
      </c>
      <c r="T60" s="217">
        <f t="shared" si="44"/>
        <v>0</v>
      </c>
      <c r="U60" s="217">
        <f t="shared" si="44"/>
        <v>0</v>
      </c>
      <c r="V60" s="217">
        <f t="shared" si="44"/>
        <v>0</v>
      </c>
      <c r="W60" s="217">
        <f t="shared" si="44"/>
        <v>0</v>
      </c>
      <c r="X60" s="217">
        <f t="shared" si="44"/>
        <v>0</v>
      </c>
      <c r="Y60" s="217">
        <f t="shared" si="44"/>
        <v>0</v>
      </c>
      <c r="Z60" s="217">
        <f t="shared" si="44"/>
        <v>0</v>
      </c>
      <c r="AA60" s="217">
        <f t="shared" si="44"/>
        <v>0</v>
      </c>
      <c r="AB60" s="217">
        <f>SUM($F$4:$I$4)</f>
        <v>0</v>
      </c>
      <c r="AC60" s="217">
        <f t="shared" si="44"/>
        <v>0</v>
      </c>
      <c r="AD60" s="190"/>
      <c r="AE60" s="141">
        <v>53</v>
      </c>
    </row>
    <row r="61" spans="1:31">
      <c r="A61" s="182" t="s">
        <v>58</v>
      </c>
      <c r="B61" s="206">
        <f>HLOOKUP($B$7,$F$8:$AC$75,AE61,FALSE)</f>
        <v>33230.25</v>
      </c>
      <c r="F61" s="218">
        <f>F53</f>
        <v>0</v>
      </c>
      <c r="G61" s="218">
        <f t="shared" ref="G61:Q61" si="45">G53</f>
        <v>0</v>
      </c>
      <c r="H61" s="218">
        <f t="shared" si="45"/>
        <v>0</v>
      </c>
      <c r="I61" s="218">
        <f t="shared" si="45"/>
        <v>0</v>
      </c>
      <c r="J61" s="218">
        <f t="shared" si="45"/>
        <v>0</v>
      </c>
      <c r="K61" s="218">
        <f t="shared" si="45"/>
        <v>0</v>
      </c>
      <c r="L61" s="218">
        <f t="shared" si="45"/>
        <v>0</v>
      </c>
      <c r="M61" s="218">
        <f t="shared" si="45"/>
        <v>0</v>
      </c>
      <c r="N61" s="218">
        <f t="shared" si="45"/>
        <v>0</v>
      </c>
      <c r="O61" s="218">
        <f t="shared" si="45"/>
        <v>0</v>
      </c>
      <c r="P61" s="218">
        <f t="shared" si="45"/>
        <v>0</v>
      </c>
      <c r="Q61" s="218">
        <f t="shared" si="45"/>
        <v>0</v>
      </c>
      <c r="R61" s="218">
        <f>R53+Q61</f>
        <v>0</v>
      </c>
      <c r="S61" s="218">
        <f>S40+R61</f>
        <v>0</v>
      </c>
      <c r="T61" s="218">
        <f t="shared" ref="T61:AC61" si="46">T40+S61</f>
        <v>0</v>
      </c>
      <c r="U61" s="218">
        <f t="shared" si="46"/>
        <v>0</v>
      </c>
      <c r="V61" s="218">
        <f t="shared" si="46"/>
        <v>0</v>
      </c>
      <c r="W61" s="218">
        <f t="shared" si="46"/>
        <v>0</v>
      </c>
      <c r="X61" s="218">
        <f t="shared" si="46"/>
        <v>3012</v>
      </c>
      <c r="Y61" s="218">
        <f t="shared" si="46"/>
        <v>8588</v>
      </c>
      <c r="Z61" s="218">
        <f t="shared" si="46"/>
        <v>16038</v>
      </c>
      <c r="AA61" s="218">
        <f t="shared" si="46"/>
        <v>23627.5</v>
      </c>
      <c r="AB61" s="218">
        <f t="shared" si="46"/>
        <v>33230.25</v>
      </c>
      <c r="AC61" s="218">
        <f t="shared" si="46"/>
        <v>33230.25</v>
      </c>
      <c r="AD61" s="190"/>
      <c r="AE61" s="141">
        <v>54</v>
      </c>
    </row>
    <row r="62" spans="1:31">
      <c r="A62" s="213" t="s">
        <v>57</v>
      </c>
      <c r="B62" s="219">
        <f>HLOOKUP($B$7,$F$8:$AC$75,AE62,FALSE)</f>
        <v>33230.25</v>
      </c>
      <c r="F62" s="203">
        <f>F61+F54</f>
        <v>0</v>
      </c>
      <c r="G62" s="203">
        <f>G61+G54</f>
        <v>0</v>
      </c>
      <c r="H62" s="203">
        <f t="shared" ref="H62:Q62" si="47">H61+H54</f>
        <v>0</v>
      </c>
      <c r="I62" s="203">
        <f t="shared" si="47"/>
        <v>0</v>
      </c>
      <c r="J62" s="203">
        <f t="shared" si="47"/>
        <v>0</v>
      </c>
      <c r="K62" s="203">
        <f t="shared" si="47"/>
        <v>0</v>
      </c>
      <c r="L62" s="203">
        <f t="shared" si="47"/>
        <v>0</v>
      </c>
      <c r="M62" s="203">
        <f t="shared" si="47"/>
        <v>0</v>
      </c>
      <c r="N62" s="203">
        <f t="shared" si="47"/>
        <v>0</v>
      </c>
      <c r="O62" s="203">
        <f t="shared" si="47"/>
        <v>0</v>
      </c>
      <c r="P62" s="203">
        <f t="shared" si="47"/>
        <v>0</v>
      </c>
      <c r="Q62" s="203">
        <f t="shared" si="47"/>
        <v>0</v>
      </c>
      <c r="R62" s="203">
        <f>R61+R54</f>
        <v>0</v>
      </c>
      <c r="S62" s="203">
        <f>S61+S54</f>
        <v>0</v>
      </c>
      <c r="T62" s="203">
        <f t="shared" ref="T62:AC62" si="48">T61+T54</f>
        <v>0</v>
      </c>
      <c r="U62" s="203">
        <f t="shared" si="48"/>
        <v>0</v>
      </c>
      <c r="V62" s="203">
        <f t="shared" si="48"/>
        <v>0</v>
      </c>
      <c r="W62" s="203">
        <f t="shared" si="48"/>
        <v>0</v>
      </c>
      <c r="X62" s="203">
        <f t="shared" si="48"/>
        <v>3012</v>
      </c>
      <c r="Y62" s="203">
        <f t="shared" si="48"/>
        <v>8588</v>
      </c>
      <c r="Z62" s="203">
        <f t="shared" si="48"/>
        <v>16038</v>
      </c>
      <c r="AA62" s="203">
        <f t="shared" si="48"/>
        <v>23627.5</v>
      </c>
      <c r="AB62" s="203">
        <f t="shared" si="48"/>
        <v>33230.25</v>
      </c>
      <c r="AC62" s="203">
        <f t="shared" si="48"/>
        <v>33230.25</v>
      </c>
      <c r="AD62" s="190"/>
      <c r="AE62" s="141">
        <v>55</v>
      </c>
    </row>
    <row r="63" spans="1:31">
      <c r="A63" s="182" t="s">
        <v>53</v>
      </c>
      <c r="B63" s="189" t="str">
        <f>IFERROR(HLOOKUP($B$7,$F$8:$AC$75,AE63,FALSE),"-  ")</f>
        <v xml:space="preserve">-  </v>
      </c>
      <c r="F63" s="189" t="str">
        <f>IFERROR(F61/F60,"-  ")</f>
        <v xml:space="preserve">-  </v>
      </c>
      <c r="G63" s="189" t="str">
        <f t="shared" ref="G63:Q63" si="49">IFERROR(G61/G60,"-  ")</f>
        <v xml:space="preserve">-  </v>
      </c>
      <c r="H63" s="189" t="str">
        <f t="shared" si="49"/>
        <v xml:space="preserve">-  </v>
      </c>
      <c r="I63" s="189" t="str">
        <f t="shared" si="49"/>
        <v xml:space="preserve">-  </v>
      </c>
      <c r="J63" s="189" t="str">
        <f t="shared" si="49"/>
        <v xml:space="preserve">-  </v>
      </c>
      <c r="K63" s="189" t="str">
        <f t="shared" si="49"/>
        <v xml:space="preserve">-  </v>
      </c>
      <c r="L63" s="189" t="str">
        <f t="shared" si="49"/>
        <v xml:space="preserve">-  </v>
      </c>
      <c r="M63" s="189" t="str">
        <f t="shared" si="49"/>
        <v xml:space="preserve">-  </v>
      </c>
      <c r="N63" s="189" t="str">
        <f t="shared" si="49"/>
        <v xml:space="preserve">-  </v>
      </c>
      <c r="O63" s="189" t="str">
        <f t="shared" si="49"/>
        <v xml:space="preserve">-  </v>
      </c>
      <c r="P63" s="189" t="str">
        <f t="shared" si="49"/>
        <v xml:space="preserve">-  </v>
      </c>
      <c r="Q63" s="189" t="str">
        <f t="shared" si="49"/>
        <v xml:space="preserve">-  </v>
      </c>
      <c r="R63" s="189" t="str">
        <f>IFERROR(R61/R60,"-  ")</f>
        <v xml:space="preserve">-  </v>
      </c>
      <c r="S63" s="189" t="str">
        <f t="shared" ref="S63:AC63" si="50">IFERROR(S61/S60,"-  ")</f>
        <v xml:space="preserve">-  </v>
      </c>
      <c r="T63" s="189" t="str">
        <f t="shared" si="50"/>
        <v xml:space="preserve">-  </v>
      </c>
      <c r="U63" s="189" t="str">
        <f t="shared" si="50"/>
        <v xml:space="preserve">-  </v>
      </c>
      <c r="V63" s="189" t="str">
        <f t="shared" si="50"/>
        <v xml:space="preserve">-  </v>
      </c>
      <c r="W63" s="189" t="str">
        <f t="shared" si="50"/>
        <v xml:space="preserve">-  </v>
      </c>
      <c r="X63" s="189" t="str">
        <f t="shared" si="50"/>
        <v xml:space="preserve">-  </v>
      </c>
      <c r="Y63" s="189" t="str">
        <f t="shared" si="50"/>
        <v xml:space="preserve">-  </v>
      </c>
      <c r="Z63" s="189" t="str">
        <f t="shared" si="50"/>
        <v xml:space="preserve">-  </v>
      </c>
      <c r="AA63" s="189" t="str">
        <f t="shared" si="50"/>
        <v xml:space="preserve">-  </v>
      </c>
      <c r="AB63" s="189" t="str">
        <f t="shared" si="50"/>
        <v xml:space="preserve">-  </v>
      </c>
      <c r="AC63" s="189" t="str">
        <f t="shared" si="50"/>
        <v xml:space="preserve">-  </v>
      </c>
      <c r="AD63" s="190"/>
      <c r="AE63" s="141">
        <v>56</v>
      </c>
    </row>
    <row r="64" spans="1:31">
      <c r="A64" s="182" t="s">
        <v>54</v>
      </c>
      <c r="B64" s="189" t="str">
        <f>IFERROR(HLOOKUP($B$7,$F$8:$AC$75,AE64,FALSE),"-  ")</f>
        <v xml:space="preserve">-  </v>
      </c>
      <c r="F64" s="189" t="str">
        <f>IFERROR(F62/F60,"-  ")</f>
        <v xml:space="preserve">-  </v>
      </c>
      <c r="G64" s="189" t="str">
        <f t="shared" ref="G64:Q64" si="51">IFERROR(G62/G60,"-  ")</f>
        <v xml:space="preserve">-  </v>
      </c>
      <c r="H64" s="189" t="str">
        <f t="shared" si="51"/>
        <v xml:space="preserve">-  </v>
      </c>
      <c r="I64" s="189" t="str">
        <f t="shared" si="51"/>
        <v xml:space="preserve">-  </v>
      </c>
      <c r="J64" s="189" t="str">
        <f t="shared" si="51"/>
        <v xml:space="preserve">-  </v>
      </c>
      <c r="K64" s="189" t="str">
        <f t="shared" si="51"/>
        <v xml:space="preserve">-  </v>
      </c>
      <c r="L64" s="189" t="str">
        <f t="shared" si="51"/>
        <v xml:space="preserve">-  </v>
      </c>
      <c r="M64" s="189" t="str">
        <f t="shared" si="51"/>
        <v xml:space="preserve">-  </v>
      </c>
      <c r="N64" s="189" t="str">
        <f t="shared" si="51"/>
        <v xml:space="preserve">-  </v>
      </c>
      <c r="O64" s="189" t="str">
        <f t="shared" si="51"/>
        <v xml:space="preserve">-  </v>
      </c>
      <c r="P64" s="189" t="str">
        <f t="shared" si="51"/>
        <v xml:space="preserve">-  </v>
      </c>
      <c r="Q64" s="189" t="str">
        <f t="shared" si="51"/>
        <v xml:space="preserve">-  </v>
      </c>
      <c r="R64" s="189" t="str">
        <f>IFERROR(R62/R60,"-  ")</f>
        <v xml:space="preserve">-  </v>
      </c>
      <c r="S64" s="189" t="str">
        <f t="shared" ref="S64:AC64" si="52">IFERROR(S62/S60,"-  ")</f>
        <v xml:space="preserve">-  </v>
      </c>
      <c r="T64" s="189" t="str">
        <f t="shared" si="52"/>
        <v xml:space="preserve">-  </v>
      </c>
      <c r="U64" s="189" t="str">
        <f t="shared" si="52"/>
        <v xml:space="preserve">-  </v>
      </c>
      <c r="V64" s="189" t="str">
        <f t="shared" si="52"/>
        <v xml:space="preserve">-  </v>
      </c>
      <c r="W64" s="189" t="str">
        <f t="shared" si="52"/>
        <v xml:space="preserve">-  </v>
      </c>
      <c r="X64" s="189" t="str">
        <f t="shared" si="52"/>
        <v xml:space="preserve">-  </v>
      </c>
      <c r="Y64" s="189" t="str">
        <f t="shared" si="52"/>
        <v xml:space="preserve">-  </v>
      </c>
      <c r="Z64" s="189" t="str">
        <f t="shared" si="52"/>
        <v xml:space="preserve">-  </v>
      </c>
      <c r="AA64" s="189" t="str">
        <f t="shared" si="52"/>
        <v xml:space="preserve">-  </v>
      </c>
      <c r="AB64" s="189" t="str">
        <f t="shared" si="52"/>
        <v xml:space="preserve">-  </v>
      </c>
      <c r="AC64" s="189" t="str">
        <f t="shared" si="52"/>
        <v xml:space="preserve">-  </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v>
      </c>
      <c r="E69" s="175" t="s">
        <v>31</v>
      </c>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v>1.17</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0</v>
      </c>
      <c r="E71" s="175" t="s">
        <v>111</v>
      </c>
      <c r="F71" s="176"/>
      <c r="G71" s="176"/>
      <c r="H71" s="176"/>
      <c r="I71" s="176"/>
      <c r="J71" s="176"/>
      <c r="K71" s="176"/>
      <c r="L71" s="176"/>
      <c r="M71" s="176"/>
      <c r="N71" s="176"/>
      <c r="O71" s="176"/>
      <c r="P71" s="176"/>
      <c r="Q71" s="176"/>
      <c r="R71" s="235"/>
      <c r="S71" s="235"/>
      <c r="T71" s="235"/>
      <c r="U71" s="235"/>
      <c r="V71" s="235"/>
      <c r="W71" s="235"/>
      <c r="X71" s="235"/>
      <c r="Y71" s="235"/>
      <c r="Z71" s="235"/>
      <c r="AA71" s="235"/>
      <c r="AB71" s="235"/>
      <c r="AC71" s="235"/>
      <c r="AD71" s="275"/>
      <c r="AE71" s="141">
        <v>64</v>
      </c>
    </row>
    <row r="72" spans="1:31">
      <c r="A72" s="173" t="s">
        <v>32</v>
      </c>
      <c r="B72" s="174">
        <f>HLOOKUP($B$7,$F$8:$AC$75,AE72,FALSE)</f>
        <v>0</v>
      </c>
      <c r="E72" s="175" t="s">
        <v>111</v>
      </c>
      <c r="F72" s="176"/>
      <c r="G72" s="176"/>
      <c r="H72" s="176"/>
      <c r="I72" s="176"/>
      <c r="J72" s="176"/>
      <c r="K72" s="176"/>
      <c r="L72" s="176"/>
      <c r="M72" s="176"/>
      <c r="N72" s="176"/>
      <c r="O72" s="176"/>
      <c r="P72" s="176"/>
      <c r="Q72" s="176"/>
      <c r="R72" s="235"/>
      <c r="S72" s="235"/>
      <c r="T72" s="235"/>
      <c r="U72" s="235"/>
      <c r="V72" s="235"/>
      <c r="W72" s="235"/>
      <c r="X72" s="235"/>
      <c r="Y72" s="235"/>
      <c r="Z72" s="235"/>
      <c r="AA72" s="235"/>
      <c r="AB72" s="235"/>
      <c r="AC72" s="235"/>
      <c r="AD72" s="275"/>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2"/>
      <c r="AE73" s="141">
        <v>66</v>
      </c>
    </row>
    <row r="74" spans="1:31" s="141" customFormat="1">
      <c r="A74" s="173" t="s">
        <v>109</v>
      </c>
      <c r="B74" s="174">
        <f>HLOOKUP($B$7,$F$8:$AC$75,AE74,FALSE)</f>
        <v>0</v>
      </c>
      <c r="C74" s="222"/>
      <c r="E74" s="175" t="s">
        <v>28</v>
      </c>
      <c r="F74" s="223"/>
      <c r="G74" s="223"/>
      <c r="H74" s="224"/>
      <c r="I74" s="223">
        <f>H74</f>
        <v>0</v>
      </c>
      <c r="J74" s="223">
        <f>H74</f>
        <v>0</v>
      </c>
      <c r="K74" s="224"/>
      <c r="L74" s="223">
        <f>K74</f>
        <v>0</v>
      </c>
      <c r="M74" s="223">
        <f>K74</f>
        <v>0</v>
      </c>
      <c r="N74" s="224"/>
      <c r="O74" s="223">
        <f>N74</f>
        <v>0</v>
      </c>
      <c r="P74" s="223">
        <f>N74</f>
        <v>0</v>
      </c>
      <c r="Q74" s="224"/>
      <c r="R74" s="223">
        <f>Q74</f>
        <v>0</v>
      </c>
      <c r="S74" s="223">
        <f>Q74</f>
        <v>0</v>
      </c>
      <c r="T74" s="238"/>
      <c r="U74" s="223">
        <f>T74</f>
        <v>0</v>
      </c>
      <c r="V74" s="223">
        <f>T74</f>
        <v>0</v>
      </c>
      <c r="W74" s="238"/>
      <c r="X74" s="223">
        <f>W74</f>
        <v>0</v>
      </c>
      <c r="Y74" s="223">
        <f>W74</f>
        <v>0</v>
      </c>
      <c r="Z74" s="238"/>
      <c r="AA74" s="223">
        <f>Z74</f>
        <v>0</v>
      </c>
      <c r="AB74" s="223">
        <f>Z74</f>
        <v>0</v>
      </c>
      <c r="AC74" s="238"/>
      <c r="AD74" s="172"/>
      <c r="AE74" s="141">
        <v>67</v>
      </c>
    </row>
    <row r="75" spans="1:31" s="141" customFormat="1" ht="15" customHeight="1">
      <c r="A75" s="173" t="s">
        <v>110</v>
      </c>
      <c r="B75" s="174">
        <f>HLOOKUP($B$7,$F$8:$AC$75,AE75,FALSE)</f>
        <v>0</v>
      </c>
      <c r="C75" s="222"/>
      <c r="D75" s="222"/>
      <c r="E75" s="175" t="s">
        <v>28</v>
      </c>
      <c r="F75" s="223"/>
      <c r="G75" s="223"/>
      <c r="H75" s="224"/>
      <c r="I75" s="223">
        <f>H75</f>
        <v>0</v>
      </c>
      <c r="J75" s="223">
        <f>H75</f>
        <v>0</v>
      </c>
      <c r="K75" s="224"/>
      <c r="L75" s="223">
        <f>K75</f>
        <v>0</v>
      </c>
      <c r="M75" s="223">
        <f>K75</f>
        <v>0</v>
      </c>
      <c r="N75" s="224"/>
      <c r="O75" s="223">
        <f>N75</f>
        <v>0</v>
      </c>
      <c r="P75" s="223">
        <f>N75</f>
        <v>0</v>
      </c>
      <c r="Q75" s="224"/>
      <c r="R75" s="223">
        <f>Q75</f>
        <v>0</v>
      </c>
      <c r="S75" s="223">
        <f>Q75</f>
        <v>0</v>
      </c>
      <c r="T75" s="238"/>
      <c r="U75" s="223">
        <f>T75</f>
        <v>0</v>
      </c>
      <c r="V75" s="223">
        <f>T75</f>
        <v>0</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39"/>
      <c r="X76" s="222"/>
      <c r="Y76" s="222"/>
      <c r="Z76" s="222"/>
      <c r="AA76" s="222"/>
      <c r="AB76" s="222"/>
      <c r="AC76" s="239"/>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2" s="141" customFormat="1">
      <c r="A81" s="228">
        <f>VLOOKUP(B7,E88:T111,6,FALSE)</f>
        <v>0</v>
      </c>
      <c r="B81" s="230"/>
      <c r="C81" s="222"/>
      <c r="AD81" s="225"/>
    </row>
    <row r="82" spans="1:32" s="141" customFormat="1">
      <c r="A82" s="167" t="s">
        <v>37</v>
      </c>
      <c r="B82" s="160"/>
      <c r="C82" s="222"/>
      <c r="AD82" s="225"/>
    </row>
    <row r="83" spans="1:32" s="141" customFormat="1" ht="15" customHeight="1">
      <c r="A83" s="228">
        <f>VLOOKUP(B7,E88:T111,10,FALSE)</f>
        <v>0</v>
      </c>
      <c r="B83" s="231"/>
      <c r="C83" s="222"/>
      <c r="AD83" s="225"/>
    </row>
    <row r="84" spans="1:32">
      <c r="A84" s="167" t="s">
        <v>49</v>
      </c>
    </row>
    <row r="85" spans="1:32">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2">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2">
      <c r="A87" s="229"/>
      <c r="D87" s="222"/>
      <c r="E87" s="139"/>
      <c r="F87" s="342" t="s">
        <v>26</v>
      </c>
      <c r="G87" s="342"/>
      <c r="H87" s="342"/>
      <c r="I87" s="342"/>
      <c r="J87" s="342" t="s">
        <v>100</v>
      </c>
      <c r="K87" s="342"/>
      <c r="L87" s="342"/>
      <c r="M87" s="342"/>
      <c r="N87" s="342" t="s">
        <v>34</v>
      </c>
      <c r="O87" s="342"/>
      <c r="P87" s="342"/>
      <c r="Q87" s="342"/>
      <c r="R87" s="311"/>
      <c r="S87" s="311"/>
      <c r="T87" s="311"/>
      <c r="U87" s="310"/>
      <c r="V87" s="310"/>
      <c r="W87" s="310"/>
      <c r="X87" s="310"/>
      <c r="Y87" s="310"/>
      <c r="Z87" s="310"/>
      <c r="AA87" s="310"/>
      <c r="AB87" s="310"/>
      <c r="AC87" s="310"/>
      <c r="AD87" s="326" t="s">
        <v>49</v>
      </c>
      <c r="AE87" s="326"/>
      <c r="AF87" s="326"/>
    </row>
    <row r="88" spans="1:32" ht="15" customHeight="1">
      <c r="D88" s="222"/>
      <c r="E88" s="162">
        <v>40909</v>
      </c>
      <c r="F88" s="327"/>
      <c r="G88" s="327"/>
      <c r="H88" s="327"/>
      <c r="I88" s="327"/>
      <c r="J88" s="327"/>
      <c r="K88" s="327"/>
      <c r="L88" s="327"/>
      <c r="M88" s="327"/>
      <c r="N88" s="327"/>
      <c r="O88" s="327"/>
      <c r="P88" s="327"/>
      <c r="Q88" s="327"/>
      <c r="R88" s="328"/>
      <c r="S88" s="328"/>
      <c r="T88" s="328"/>
      <c r="AD88" s="139"/>
    </row>
    <row r="89" spans="1:32">
      <c r="D89" s="222"/>
      <c r="E89" s="162">
        <v>40940</v>
      </c>
      <c r="F89" s="327"/>
      <c r="G89" s="327"/>
      <c r="H89" s="327"/>
      <c r="I89" s="327"/>
      <c r="J89" s="327"/>
      <c r="K89" s="327"/>
      <c r="L89" s="327"/>
      <c r="M89" s="327"/>
      <c r="N89" s="327"/>
      <c r="O89" s="327"/>
      <c r="P89" s="327"/>
      <c r="Q89" s="327"/>
      <c r="R89" s="328"/>
      <c r="S89" s="328"/>
      <c r="T89" s="328"/>
      <c r="AD89" s="139"/>
    </row>
    <row r="90" spans="1:32">
      <c r="D90" s="222"/>
      <c r="E90" s="162">
        <v>40969</v>
      </c>
      <c r="F90" s="327"/>
      <c r="G90" s="327"/>
      <c r="H90" s="327"/>
      <c r="I90" s="327"/>
      <c r="J90" s="327"/>
      <c r="K90" s="327"/>
      <c r="L90" s="327"/>
      <c r="M90" s="327"/>
      <c r="N90" s="327"/>
      <c r="O90" s="327"/>
      <c r="P90" s="327"/>
      <c r="Q90" s="327"/>
      <c r="R90" s="328"/>
      <c r="S90" s="328"/>
      <c r="T90" s="328"/>
      <c r="AD90" s="139"/>
    </row>
    <row r="91" spans="1:32">
      <c r="D91" s="222"/>
      <c r="E91" s="162">
        <v>41000</v>
      </c>
      <c r="F91" s="327"/>
      <c r="G91" s="327"/>
      <c r="H91" s="327"/>
      <c r="I91" s="327"/>
      <c r="J91" s="327"/>
      <c r="K91" s="327"/>
      <c r="L91" s="327"/>
      <c r="M91" s="327"/>
      <c r="N91" s="327"/>
      <c r="O91" s="327"/>
      <c r="P91" s="327"/>
      <c r="Q91" s="327"/>
      <c r="R91" s="328"/>
      <c r="S91" s="328"/>
      <c r="T91" s="328"/>
      <c r="AD91" s="139"/>
    </row>
    <row r="92" spans="1:32">
      <c r="D92" s="222"/>
      <c r="E92" s="162">
        <v>41030</v>
      </c>
      <c r="F92" s="327"/>
      <c r="G92" s="327"/>
      <c r="H92" s="327"/>
      <c r="I92" s="327"/>
      <c r="J92" s="327"/>
      <c r="K92" s="327"/>
      <c r="L92" s="327"/>
      <c r="M92" s="327"/>
      <c r="N92" s="327"/>
      <c r="O92" s="327"/>
      <c r="P92" s="327"/>
      <c r="Q92" s="327"/>
      <c r="R92" s="328"/>
      <c r="S92" s="328"/>
      <c r="T92" s="328"/>
      <c r="AD92" s="139"/>
    </row>
    <row r="93" spans="1:32">
      <c r="D93" s="222"/>
      <c r="E93" s="162">
        <v>41061</v>
      </c>
      <c r="F93" s="327"/>
      <c r="G93" s="327"/>
      <c r="H93" s="327"/>
      <c r="I93" s="327"/>
      <c r="J93" s="327"/>
      <c r="K93" s="327"/>
      <c r="L93" s="327"/>
      <c r="M93" s="327"/>
      <c r="N93" s="327"/>
      <c r="O93" s="327"/>
      <c r="P93" s="327"/>
      <c r="Q93" s="327"/>
      <c r="R93" s="328"/>
      <c r="S93" s="328"/>
      <c r="T93" s="328"/>
      <c r="AD93" s="139"/>
    </row>
    <row r="94" spans="1:32" ht="15" customHeight="1">
      <c r="D94" s="222"/>
      <c r="E94" s="162">
        <v>41091</v>
      </c>
      <c r="F94" s="327"/>
      <c r="G94" s="327"/>
      <c r="H94" s="327"/>
      <c r="I94" s="327"/>
      <c r="J94" s="327"/>
      <c r="K94" s="327"/>
      <c r="L94" s="327"/>
      <c r="M94" s="327"/>
      <c r="N94" s="327"/>
      <c r="O94" s="327"/>
      <c r="P94" s="327"/>
      <c r="Q94" s="327"/>
      <c r="R94" s="328"/>
      <c r="S94" s="328"/>
      <c r="T94" s="328"/>
      <c r="AD94" s="139"/>
    </row>
    <row r="95" spans="1:32">
      <c r="D95" s="222"/>
      <c r="E95" s="162">
        <v>41122</v>
      </c>
      <c r="F95" s="327"/>
      <c r="G95" s="327"/>
      <c r="H95" s="327"/>
      <c r="I95" s="327"/>
      <c r="J95" s="327"/>
      <c r="K95" s="327"/>
      <c r="L95" s="327"/>
      <c r="M95" s="327"/>
      <c r="N95" s="327"/>
      <c r="O95" s="327"/>
      <c r="P95" s="327"/>
      <c r="Q95" s="327"/>
      <c r="R95" s="328"/>
      <c r="S95" s="328"/>
      <c r="T95" s="328"/>
      <c r="AD95" s="139"/>
    </row>
    <row r="96" spans="1:32">
      <c r="D96" s="234"/>
      <c r="E96" s="162">
        <v>41153</v>
      </c>
      <c r="F96" s="327"/>
      <c r="G96" s="327"/>
      <c r="H96" s="327"/>
      <c r="I96" s="327"/>
      <c r="J96" s="327"/>
      <c r="K96" s="327"/>
      <c r="L96" s="327"/>
      <c r="M96" s="327"/>
      <c r="N96" s="327"/>
      <c r="O96" s="327"/>
      <c r="P96" s="327"/>
      <c r="Q96" s="327"/>
      <c r="R96" s="328"/>
      <c r="S96" s="328"/>
      <c r="T96" s="328"/>
      <c r="AD96" s="139"/>
    </row>
    <row r="97" spans="4:30">
      <c r="D97" s="234"/>
      <c r="E97" s="162">
        <v>41183</v>
      </c>
      <c r="F97" s="327"/>
      <c r="G97" s="327"/>
      <c r="H97" s="327"/>
      <c r="I97" s="327"/>
      <c r="J97" s="327"/>
      <c r="K97" s="327"/>
      <c r="L97" s="327"/>
      <c r="M97" s="327"/>
      <c r="N97" s="327"/>
      <c r="O97" s="327"/>
      <c r="P97" s="327"/>
      <c r="Q97" s="327"/>
      <c r="R97" s="328"/>
      <c r="S97" s="328"/>
      <c r="T97" s="328"/>
      <c r="AD97" s="139"/>
    </row>
    <row r="98" spans="4:30">
      <c r="D98" s="234"/>
      <c r="E98" s="162">
        <v>41214</v>
      </c>
      <c r="F98" s="327"/>
      <c r="G98" s="327"/>
      <c r="H98" s="327"/>
      <c r="I98" s="327"/>
      <c r="J98" s="327"/>
      <c r="K98" s="327"/>
      <c r="L98" s="327"/>
      <c r="M98" s="327"/>
      <c r="N98" s="327"/>
      <c r="O98" s="327"/>
      <c r="P98" s="327"/>
      <c r="Q98" s="327"/>
      <c r="R98" s="328"/>
      <c r="S98" s="328"/>
      <c r="T98" s="328"/>
      <c r="AD98" s="139"/>
    </row>
    <row r="99" spans="4:30" ht="15" customHeight="1">
      <c r="D99" s="234"/>
      <c r="E99" s="162">
        <v>41244</v>
      </c>
      <c r="F99" s="327"/>
      <c r="G99" s="327"/>
      <c r="H99" s="327"/>
      <c r="I99" s="327"/>
      <c r="J99" s="327"/>
      <c r="K99" s="327"/>
      <c r="L99" s="327"/>
      <c r="M99" s="327"/>
      <c r="N99" s="327"/>
      <c r="O99" s="327"/>
      <c r="P99" s="327"/>
      <c r="Q99" s="327"/>
      <c r="R99" s="328"/>
      <c r="S99" s="328"/>
      <c r="T99" s="328"/>
      <c r="AD99" s="139"/>
    </row>
    <row r="100" spans="4:30">
      <c r="E100" s="162">
        <v>41275</v>
      </c>
      <c r="F100" s="327"/>
      <c r="G100" s="327"/>
      <c r="H100" s="327"/>
      <c r="I100" s="327"/>
      <c r="J100" s="327"/>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c r="S101" s="328"/>
      <c r="T101" s="328"/>
      <c r="AD101" s="139"/>
    </row>
    <row r="102" spans="4:30">
      <c r="E102" s="162">
        <v>41334</v>
      </c>
      <c r="F102" s="327"/>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c r="S104" s="328"/>
      <c r="T104" s="328"/>
      <c r="AD104" s="139"/>
    </row>
    <row r="105" spans="4:30">
      <c r="E105" s="162">
        <v>41426</v>
      </c>
      <c r="F105" s="327"/>
      <c r="G105" s="327"/>
      <c r="H105" s="327"/>
      <c r="I105" s="327"/>
      <c r="J105" s="327"/>
      <c r="K105" s="327"/>
      <c r="L105" s="327"/>
      <c r="M105" s="327"/>
      <c r="N105" s="327"/>
      <c r="O105" s="327"/>
      <c r="P105" s="327"/>
      <c r="Q105" s="327"/>
      <c r="R105" s="328"/>
      <c r="S105" s="328"/>
      <c r="T105" s="328"/>
      <c r="AD105" s="139"/>
    </row>
    <row r="106" spans="4:30">
      <c r="E106" s="162">
        <v>41456</v>
      </c>
      <c r="F106" s="327"/>
      <c r="G106" s="327"/>
      <c r="H106" s="327"/>
      <c r="I106" s="327"/>
      <c r="J106" s="327"/>
      <c r="K106" s="327"/>
      <c r="L106" s="327"/>
      <c r="M106" s="327"/>
      <c r="N106" s="327"/>
      <c r="O106" s="327"/>
      <c r="P106" s="327"/>
      <c r="Q106" s="327"/>
      <c r="R106" s="328"/>
      <c r="S106" s="328"/>
      <c r="T106" s="328"/>
      <c r="AD106" s="139"/>
    </row>
    <row r="107" spans="4:30">
      <c r="E107" s="162">
        <v>41487</v>
      </c>
      <c r="F107" s="327"/>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row r="112" spans="4:30">
      <c r="F112" s="265"/>
      <c r="G112" s="265"/>
      <c r="H112" s="265"/>
      <c r="I112" s="265"/>
      <c r="J112" s="265"/>
      <c r="K112" s="265"/>
      <c r="L112" s="265"/>
      <c r="M112" s="265"/>
      <c r="N112" s="265"/>
      <c r="O112" s="265"/>
      <c r="P112" s="265"/>
      <c r="Q112" s="265"/>
      <c r="R112" s="265"/>
      <c r="S112" s="265"/>
      <c r="T112" s="265"/>
    </row>
    <row r="113" spans="6:20">
      <c r="F113" s="265"/>
      <c r="G113" s="265"/>
      <c r="H113" s="265"/>
      <c r="I113" s="265"/>
      <c r="J113" s="265"/>
      <c r="K113" s="265"/>
      <c r="L113" s="265"/>
      <c r="M113" s="265"/>
      <c r="N113" s="265"/>
      <c r="O113" s="265"/>
      <c r="P113" s="265"/>
      <c r="Q113" s="265"/>
      <c r="R113" s="265"/>
      <c r="S113" s="265"/>
      <c r="T113" s="265"/>
    </row>
    <row r="114" spans="6:20">
      <c r="F114" s="265"/>
      <c r="G114" s="265"/>
      <c r="H114" s="265"/>
      <c r="I114" s="265"/>
      <c r="J114" s="265"/>
      <c r="K114" s="265"/>
      <c r="L114" s="265"/>
      <c r="M114" s="265"/>
      <c r="N114" s="265"/>
      <c r="O114" s="265"/>
      <c r="P114" s="265"/>
      <c r="Q114" s="265"/>
      <c r="R114" s="265"/>
      <c r="S114" s="265"/>
      <c r="T114" s="265"/>
    </row>
    <row r="115" spans="6:20">
      <c r="F115" s="265"/>
      <c r="G115" s="265"/>
      <c r="H115" s="265"/>
      <c r="I115" s="265"/>
      <c r="J115" s="265"/>
      <c r="K115" s="265"/>
      <c r="L115" s="265"/>
      <c r="M115" s="265"/>
      <c r="N115" s="265"/>
      <c r="O115" s="265"/>
      <c r="P115" s="265"/>
      <c r="Q115" s="265"/>
      <c r="R115" s="265"/>
      <c r="S115" s="265"/>
      <c r="T115" s="265"/>
    </row>
  </sheetData>
  <sheetProtection password="F219" sheet="1" objects="1" scenarios="1"/>
  <customSheetViews>
    <customSheetView guid="{00D23E42-543D-436C-AA84-0A62465319D8}" scale="70" fitToPage="1">
      <pane xSplit="1" topLeftCell="V1" activePane="topRight" state="frozen"/>
      <selection pane="topRight" activeCell="AB48" sqref="AB48"/>
      <rowBreaks count="1" manualBreakCount="1">
        <brk id="64" max="1" man="1"/>
      </rowBreaks>
      <pageMargins left="0.5" right="0.5" top="0.25" bottom="0.25" header="0.5" footer="0.5"/>
      <pageSetup paperSize="17" scale="61" orientation="landscape" r:id="rId1"/>
      <headerFooter alignWithMargins="0"/>
    </customSheetView>
    <customSheetView guid="{BE3D6E2B-609E-47D5-9384-D7369416F08A}" scale="70" fitToPage="1">
      <pane xSplit="1" topLeftCell="V1" activePane="topRight" state="frozen"/>
      <selection pane="topRight" activeCell="AB48" sqref="AB48"/>
      <rowBreaks count="1" manualBreakCount="1">
        <brk id="64" max="1" man="1"/>
      </rowBreaks>
      <pageMargins left="0.5" right="0.5" top="0.25" bottom="0.25" header="0.5" footer="0.5"/>
      <pageSetup paperSize="17" scale="61" orientation="landscape" r:id="rId2"/>
      <headerFooter alignWithMargins="0"/>
    </customSheetView>
    <customSheetView guid="{12A302A7-2028-4631-BA49-7420546C5656}" scale="70" fitToPage="1">
      <pane xSplit="1" topLeftCell="V1" activePane="topRight" state="frozen"/>
      <selection pane="topRight" activeCell="AB48" sqref="AB48"/>
      <rowBreaks count="1" manualBreakCount="1">
        <brk id="64" max="1" man="1"/>
      </rowBreaks>
      <pageMargins left="0.5" right="0.5" top="0.25" bottom="0.25" header="0.5" footer="0.5"/>
      <pageSetup paperSize="17" scale="61" orientation="landscape" r:id="rId3"/>
      <headerFooter alignWithMargins="0"/>
    </customSheetView>
    <customSheetView guid="{F6FB3C86-C705-4B66-AE7E-B8118E217282}" scale="70" fitToPage="1">
      <pane xSplit="1" topLeftCell="S1" activePane="topRight" state="frozen"/>
      <selection pane="topRight" activeCell="Z48" sqref="Z48"/>
      <rowBreaks count="1" manualBreakCount="1">
        <brk id="64" max="1" man="1"/>
      </rowBreaks>
      <pageMargins left="0.5" right="0.5" top="0.25" bottom="0.25" header="0.5" footer="0.5"/>
      <pageSetup paperSize="17" scale="61" orientation="landscape" r:id="rId4"/>
      <headerFooter alignWithMargins="0"/>
    </customSheetView>
    <customSheetView guid="{FAFAB48A-F0C9-4E4E-9865-6B5A7EFA1DE3}" scale="70" fitToPage="1" topLeftCell="A7">
      <pane xSplit="1" topLeftCell="S1" activePane="topRight" state="frozen"/>
      <selection pane="topRight" activeCell="Y37" sqref="Y37"/>
      <rowBreaks count="1" manualBreakCount="1">
        <brk id="64" max="1" man="1"/>
      </rowBreaks>
      <pageMargins left="0.5" right="0.5" top="0.25" bottom="0.25" header="0.5" footer="0.5"/>
      <pageSetup paperSize="17" scale="59" orientation="landscape" r:id="rId5"/>
      <headerFooter alignWithMargins="0"/>
    </customSheetView>
    <customSheetView guid="{906B59F4-57E3-44A2-8FFC-DC6E8BD2AF1F}" scale="70" fitToPage="1">
      <pane xSplit="1" topLeftCell="B1" activePane="topRight" state="frozen"/>
      <selection pane="topRight" activeCell="B1" sqref="B1"/>
      <rowBreaks count="1" manualBreakCount="1">
        <brk id="64" max="1" man="1"/>
      </rowBreaks>
      <pageMargins left="0.5" right="0.5" top="0.25" bottom="0.25" header="0.5" footer="0.5"/>
      <pageSetup paperSize="17" scale="59" orientation="landscape" r:id="rId6"/>
      <headerFooter alignWithMargins="0"/>
    </customSheetView>
    <customSheetView guid="{44FE27A4-BCF3-424E-9751-50FCAEF5ADEC}" scale="70" fitToPage="1">
      <pane xSplit="1" topLeftCell="V1" activePane="topRight" state="frozen"/>
      <selection pane="topRight" activeCell="X34" sqref="X34"/>
      <rowBreaks count="1" manualBreakCount="1">
        <brk id="64" max="1" man="1"/>
      </rowBreaks>
      <pageMargins left="0.5" right="0.5" top="0.25" bottom="0.25" header="0.5" footer="0.5"/>
      <pageSetup paperSize="17" scale="59" orientation="landscape" r:id="rId7"/>
      <headerFooter alignWithMargins="0"/>
    </customSheetView>
    <customSheetView guid="{D5BDB96B-69F0-4D1B-93E2-D9A52CF65BD4}" scale="70" fitToPage="1">
      <pane xSplit="1" topLeftCell="S1" activePane="topRight" state="frozen"/>
      <selection pane="topRight" activeCell="Z48" sqref="Z48"/>
      <rowBreaks count="1" manualBreakCount="1">
        <brk id="64" max="1" man="1"/>
      </rowBreaks>
      <pageMargins left="0.5" right="0.5" top="0.25" bottom="0.25" header="0.5" footer="0.5"/>
      <pageSetup paperSize="17" scale="61" orientation="landscape" r:id="rId8"/>
      <headerFooter alignWithMargins="0"/>
    </customSheetView>
    <customSheetView guid="{CF610BCD-704F-411F-A65E-EFA33D00B85C}" scale="70" fitToPage="1">
      <pane xSplit="1" topLeftCell="V1" activePane="topRight" state="frozen"/>
      <selection pane="topRight" activeCell="AA40" sqref="AA40"/>
      <rowBreaks count="1" manualBreakCount="1">
        <brk id="64" max="1" man="1"/>
      </rowBreaks>
      <pageMargins left="0.5" right="0.5" top="0.25" bottom="0.25" header="0.5" footer="0.5"/>
      <pageSetup paperSize="17" scale="61" orientation="landscape" r:id="rId9"/>
      <headerFooter alignWithMargins="0"/>
    </customSheetView>
    <customSheetView guid="{53921E1F-472A-4EBB-8ED2-B1728D33C14A}" scale="70" fitToPage="1">
      <pane xSplit="1" topLeftCell="V1" activePane="topRight" state="frozen"/>
      <selection pane="topRight" activeCell="AB48" sqref="AB48"/>
      <rowBreaks count="1" manualBreakCount="1">
        <brk id="64" max="1" man="1"/>
      </rowBreaks>
      <pageMargins left="0.5" right="0.5" top="0.25" bottom="0.25" header="0.5" footer="0.5"/>
      <pageSetup paperSize="17" scale="61" orientation="landscape" r:id="rId10"/>
      <headerFooter alignWithMargins="0"/>
    </customSheetView>
    <customSheetView guid="{CF32BA39-C68F-4AC2-AE01-65D52DEB1291}" scale="70" fitToPage="1">
      <pane xSplit="1" topLeftCell="V1" activePane="topRight" state="frozen"/>
      <selection pane="topRight" activeCell="AB48" sqref="AB48"/>
      <rowBreaks count="1" manualBreakCount="1">
        <brk id="64" max="1" man="1"/>
      </rowBreaks>
      <pageMargins left="0.5" right="0.5" top="0.25" bottom="0.25" header="0.5" footer="0.5"/>
      <pageSetup paperSize="17" scale="61" orientation="landscape" r:id="rId11"/>
      <headerFooter alignWithMargins="0"/>
    </customSheetView>
    <customSheetView guid="{31AF93E1-8CA4-4E17-B4A7-D8D38F96FDDB}" scale="70" fitToPage="1">
      <pane xSplit="1" topLeftCell="V1" activePane="topRight" state="frozen"/>
      <selection pane="topRight" activeCell="AB48" sqref="AB48"/>
      <rowBreaks count="1" manualBreakCount="1">
        <brk id="64" max="1" man="1"/>
      </rowBreaks>
      <pageMargins left="0.5" right="0.5" top="0.25" bottom="0.25" header="0.5" footer="0.5"/>
      <pageSetup paperSize="17" scale="61" orientation="landscape" r:id="rId12"/>
      <headerFooter alignWithMargins="0"/>
    </customSheetView>
    <customSheetView guid="{4326A646-41C1-4C8C-9BBE-C00D4117E7D4}" scale="70" fitToPage="1">
      <pane xSplit="1" topLeftCell="V1" activePane="topRight" state="frozen"/>
      <selection pane="topRight" activeCell="AB48" sqref="AB48"/>
      <rowBreaks count="1" manualBreakCount="1">
        <brk id="64" max="1" man="1"/>
      </rowBreaks>
      <pageMargins left="0.5" right="0.5" top="0.25" bottom="0.25" header="0.5" footer="0.5"/>
      <pageSetup paperSize="17" scale="61" orientation="landscape" r:id="rId13"/>
      <headerFooter alignWithMargins="0"/>
    </customSheetView>
    <customSheetView guid="{E9247C17-4601-4A8A-A970-8C31988E0A0E}" scale="70" fitToPage="1">
      <pane xSplit="1" topLeftCell="V1" activePane="topRight" state="frozen"/>
      <selection pane="topRight" activeCell="AB48" sqref="AB48"/>
      <rowBreaks count="1" manualBreakCount="1">
        <brk id="64" max="1" man="1"/>
      </rowBreaks>
      <pageMargins left="0.5" right="0.5" top="0.25" bottom="0.25" header="0.5" footer="0.5"/>
      <pageSetup paperSize="17" scale="61" orientation="landscape" r:id="rId14"/>
      <headerFooter alignWithMargins="0"/>
    </customSheetView>
  </customSheetViews>
  <mergeCells count="102">
    <mergeCell ref="D1:F1"/>
    <mergeCell ref="D85:G85"/>
    <mergeCell ref="F87:I87"/>
    <mergeCell ref="J87:M87"/>
    <mergeCell ref="N87:Q87"/>
    <mergeCell ref="AD87:AF87"/>
    <mergeCell ref="F90:I90"/>
    <mergeCell ref="J90:M90"/>
    <mergeCell ref="N90:Q90"/>
    <mergeCell ref="R90:T90"/>
    <mergeCell ref="F91:I91"/>
    <mergeCell ref="J91:M91"/>
    <mergeCell ref="N91:Q91"/>
    <mergeCell ref="R91:T91"/>
    <mergeCell ref="F88:I88"/>
    <mergeCell ref="J88:M88"/>
    <mergeCell ref="N88:Q88"/>
    <mergeCell ref="R88:T88"/>
    <mergeCell ref="F89:I89"/>
    <mergeCell ref="J89:M89"/>
    <mergeCell ref="N89:Q89"/>
    <mergeCell ref="R89:T89"/>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s>
  <dataValidations count="1">
    <dataValidation type="list" showInputMessage="1" showErrorMessage="1" sqref="B7">
      <formula1>$F$8:$AC$8</formula1>
    </dataValidation>
  </dataValidations>
  <pageMargins left="0.5" right="0.5" top="0.25" bottom="0.25" header="0.5" footer="0.5"/>
  <pageSetup paperSize="17" scale="61" orientation="landscape" r:id="rId15"/>
  <headerFooter alignWithMargins="0"/>
  <rowBreaks count="1" manualBreakCount="1">
    <brk id="64" max="1" man="1"/>
  </rowBreaks>
</worksheet>
</file>

<file path=xl/worksheets/sheet28.xml><?xml version="1.0" encoding="utf-8"?>
<worksheet xmlns="http://schemas.openxmlformats.org/spreadsheetml/2006/main" xmlns:r="http://schemas.openxmlformats.org/officeDocument/2006/relationships">
  <dimension ref="A3:D18"/>
  <sheetViews>
    <sheetView workbookViewId="0">
      <selection activeCell="G25" sqref="G25"/>
    </sheetView>
  </sheetViews>
  <sheetFormatPr defaultColWidth="9.140625" defaultRowHeight="15"/>
  <cols>
    <col min="1" max="1" width="15.42578125" style="110" bestFit="1" customWidth="1"/>
    <col min="2" max="3" width="19.42578125" style="110" customWidth="1"/>
    <col min="4" max="4" width="17" style="110" customWidth="1"/>
    <col min="5" max="16384" width="9.140625" style="110"/>
  </cols>
  <sheetData>
    <row r="3" spans="1:4" ht="15.75" thickBot="1"/>
    <row r="4" spans="1:4" ht="15.75" thickBot="1">
      <c r="A4" s="347" t="s">
        <v>115</v>
      </c>
      <c r="B4" s="349" t="s">
        <v>112</v>
      </c>
      <c r="C4" s="350"/>
      <c r="D4" s="351"/>
    </row>
    <row r="5" spans="1:4">
      <c r="A5" s="348"/>
      <c r="B5" s="117" t="s">
        <v>113</v>
      </c>
      <c r="C5" s="113" t="s">
        <v>114</v>
      </c>
      <c r="D5" s="111" t="s">
        <v>116</v>
      </c>
    </row>
    <row r="6" spans="1:4">
      <c r="A6" s="119">
        <v>41275</v>
      </c>
      <c r="B6" s="122"/>
      <c r="C6" s="123"/>
      <c r="D6" s="112">
        <f>SUM(B6:C6)</f>
        <v>0</v>
      </c>
    </row>
    <row r="7" spans="1:4">
      <c r="A7" s="119">
        <v>41306</v>
      </c>
      <c r="B7" s="122"/>
      <c r="C7" s="123"/>
      <c r="D7" s="112">
        <f t="shared" ref="D7:D17" si="0">SUM(B7:C7)</f>
        <v>0</v>
      </c>
    </row>
    <row r="8" spans="1:4">
      <c r="A8" s="119">
        <v>41334</v>
      </c>
      <c r="B8" s="122"/>
      <c r="C8" s="123"/>
      <c r="D8" s="112">
        <f t="shared" si="0"/>
        <v>0</v>
      </c>
    </row>
    <row r="9" spans="1:4">
      <c r="A9" s="119">
        <v>41365</v>
      </c>
      <c r="B9" s="122"/>
      <c r="C9" s="123"/>
      <c r="D9" s="112">
        <f t="shared" si="0"/>
        <v>0</v>
      </c>
    </row>
    <row r="10" spans="1:4">
      <c r="A10" s="119">
        <v>41395</v>
      </c>
      <c r="B10" s="122"/>
      <c r="C10" s="123"/>
      <c r="D10" s="112">
        <f t="shared" si="0"/>
        <v>0</v>
      </c>
    </row>
    <row r="11" spans="1:4">
      <c r="A11" s="119">
        <v>41426</v>
      </c>
      <c r="B11" s="122"/>
      <c r="C11" s="123"/>
      <c r="D11" s="112">
        <f t="shared" si="0"/>
        <v>0</v>
      </c>
    </row>
    <row r="12" spans="1:4">
      <c r="A12" s="119">
        <v>41456</v>
      </c>
      <c r="B12" s="122"/>
      <c r="C12" s="123"/>
      <c r="D12" s="112">
        <f t="shared" si="0"/>
        <v>0</v>
      </c>
    </row>
    <row r="13" spans="1:4">
      <c r="A13" s="119">
        <v>41487</v>
      </c>
      <c r="B13" s="122"/>
      <c r="C13" s="123"/>
      <c r="D13" s="112">
        <f t="shared" si="0"/>
        <v>0</v>
      </c>
    </row>
    <row r="14" spans="1:4">
      <c r="A14" s="119">
        <v>41518</v>
      </c>
      <c r="B14" s="122"/>
      <c r="C14" s="123"/>
      <c r="D14" s="112">
        <f t="shared" si="0"/>
        <v>0</v>
      </c>
    </row>
    <row r="15" spans="1:4">
      <c r="A15" s="119">
        <v>41548</v>
      </c>
      <c r="B15" s="122"/>
      <c r="C15" s="123"/>
      <c r="D15" s="112">
        <f t="shared" si="0"/>
        <v>0</v>
      </c>
    </row>
    <row r="16" spans="1:4">
      <c r="A16" s="119">
        <v>41579</v>
      </c>
      <c r="B16" s="122"/>
      <c r="C16" s="123"/>
      <c r="D16" s="112">
        <f t="shared" si="0"/>
        <v>0</v>
      </c>
    </row>
    <row r="17" spans="1:4" ht="15.75" thickBot="1">
      <c r="A17" s="120">
        <v>41609</v>
      </c>
      <c r="B17" s="124"/>
      <c r="C17" s="125"/>
      <c r="D17" s="114">
        <f t="shared" si="0"/>
        <v>0</v>
      </c>
    </row>
    <row r="18" spans="1:4" ht="15.75" thickBot="1">
      <c r="A18" s="121" t="s">
        <v>0</v>
      </c>
      <c r="B18" s="118">
        <f>SUM(B6:B17)</f>
        <v>0</v>
      </c>
      <c r="C18" s="115">
        <f t="shared" ref="C18" si="1">SUM(C6:C17)</f>
        <v>0</v>
      </c>
      <c r="D18" s="116">
        <f>SUM(B18:C18)</f>
        <v>0</v>
      </c>
    </row>
  </sheetData>
  <customSheetViews>
    <customSheetView guid="{00D23E42-543D-436C-AA84-0A62465319D8}">
      <selection activeCell="G25" sqref="G25"/>
      <pageMargins left="0.7" right="0.7" top="0.75" bottom="0.75" header="0.3" footer="0.3"/>
      <pageSetup orientation="portrait" r:id="rId1"/>
    </customSheetView>
    <customSheetView guid="{BE3D6E2B-609E-47D5-9384-D7369416F08A}">
      <selection activeCell="G25" sqref="G25"/>
      <pageMargins left="0.7" right="0.7" top="0.75" bottom="0.75" header="0.3" footer="0.3"/>
      <pageSetup orientation="portrait" r:id="rId2"/>
    </customSheetView>
    <customSheetView guid="{12A302A7-2028-4631-BA49-7420546C5656}">
      <selection activeCell="G25" sqref="G25"/>
      <pageMargins left="0.7" right="0.7" top="0.75" bottom="0.75" header="0.3" footer="0.3"/>
      <pageSetup orientation="portrait" r:id="rId3"/>
    </customSheetView>
    <customSheetView guid="{F6FB3C86-C705-4B66-AE7E-B8118E217282}" topLeftCell="A4">
      <selection activeCell="G25" sqref="G25"/>
      <pageMargins left="0.7" right="0.7" top="0.75" bottom="0.75" header="0.3" footer="0.3"/>
      <pageSetup orientation="portrait" r:id="rId4"/>
    </customSheetView>
    <customSheetView guid="{FAFAB48A-F0C9-4E4E-9865-6B5A7EFA1DE3}" topLeftCell="A4">
      <selection activeCell="G25" sqref="G25"/>
      <pageMargins left="0.7" right="0.7" top="0.75" bottom="0.75" header="0.3" footer="0.3"/>
      <pageSetup orientation="portrait" r:id="rId5"/>
    </customSheetView>
    <customSheetView guid="{906B59F4-57E3-44A2-8FFC-DC6E8BD2AF1F}" topLeftCell="A4">
      <selection activeCell="G25" sqref="G25"/>
      <pageMargins left="0.7" right="0.7" top="0.75" bottom="0.75" header="0.3" footer="0.3"/>
      <pageSetup orientation="portrait" r:id="rId6"/>
    </customSheetView>
    <customSheetView guid="{D600EF72-F8C3-4E28-AF35-04306816EC9A}" topLeftCell="A4">
      <selection activeCell="G25" sqref="G25"/>
      <pageMargins left="0.7" right="0.7" top="0.75" bottom="0.75" header="0.3" footer="0.3"/>
      <pageSetup orientation="portrait" r:id="rId7"/>
    </customSheetView>
    <customSheetView guid="{0E308286-4755-4646-9FAC-67091F8B0373}" topLeftCell="A4">
      <selection activeCell="D27" sqref="D27"/>
      <pageMargins left="0.7" right="0.7" top="0.75" bottom="0.75" header="0.3" footer="0.3"/>
      <pageSetup orientation="portrait" r:id="rId8"/>
    </customSheetView>
    <customSheetView guid="{959722E8-F874-4857-A4F0-9FE9FF920D93}" topLeftCell="A4">
      <selection activeCell="F16" sqref="F1:AC1048576"/>
      <pageMargins left="0.7" right="0.7" top="0.75" bottom="0.75" header="0.3" footer="0.3"/>
      <pageSetup orientation="portrait" r:id="rId9"/>
    </customSheetView>
    <customSheetView guid="{A1C77666-EE60-4CD7-ADF7-26F191645AF7}" topLeftCell="A4">
      <selection activeCell="C7" sqref="C7"/>
      <pageMargins left="0.7" right="0.7" top="0.75" bottom="0.75" header="0.3" footer="0.3"/>
      <pageSetup orientation="portrait" r:id="rId10"/>
    </customSheetView>
    <customSheetView guid="{1B126E91-5D7C-48F9-BBDD-0388BE9593D9}">
      <selection activeCell="G52" sqref="G52"/>
      <pageMargins left="0.7" right="0.7" top="0.75" bottom="0.75" header="0.3" footer="0.3"/>
      <pageSetup orientation="portrait" r:id="rId11"/>
    </customSheetView>
    <customSheetView guid="{27AF950E-34D4-43EE-90A3-22B2AFD6D517}">
      <selection activeCell="G52" sqref="G52"/>
      <pageMargins left="0.7" right="0.7" top="0.75" bottom="0.75" header="0.3" footer="0.3"/>
      <pageSetup orientation="portrait" r:id="rId12"/>
    </customSheetView>
    <customSheetView guid="{C83DBA27-DBEA-4CD5-9486-A93C389B7D9F}">
      <selection activeCell="G52" sqref="G52"/>
      <pageMargins left="0.7" right="0.7" top="0.75" bottom="0.75" header="0.3" footer="0.3"/>
      <pageSetup orientation="portrait" r:id="rId13"/>
    </customSheetView>
    <customSheetView guid="{E9B595C0-77EB-4C88-8860-A07A7DB0399B}">
      <selection activeCell="G52" sqref="G52"/>
      <pageMargins left="0.7" right="0.7" top="0.75" bottom="0.75" header="0.3" footer="0.3"/>
      <pageSetup orientation="portrait" r:id="rId14"/>
    </customSheetView>
    <customSheetView guid="{CB2601DD-81DA-4EEF-92E9-4B82A983E92F}">
      <selection activeCell="G52" sqref="G52"/>
      <pageMargins left="0.7" right="0.7" top="0.75" bottom="0.75" header="0.3" footer="0.3"/>
      <pageSetup orientation="portrait" r:id="rId15"/>
    </customSheetView>
    <customSheetView guid="{3B859112-1734-415C-A6AC-1274A5A54C33}">
      <selection activeCell="G52" sqref="G52"/>
      <pageMargins left="0.7" right="0.7" top="0.75" bottom="0.75" header="0.3" footer="0.3"/>
      <pageSetup orientation="portrait" r:id="rId16"/>
    </customSheetView>
    <customSheetView guid="{B27B988B-7FE7-4E90-800C-F8C6DA9EBA91}">
      <selection activeCell="G52" sqref="G52"/>
      <pageMargins left="0.7" right="0.7" top="0.75" bottom="0.75" header="0.3" footer="0.3"/>
      <pageSetup orientation="portrait" r:id="rId17"/>
    </customSheetView>
    <customSheetView guid="{E671AD56-0747-47C6-9FD6-DDF854F488F8}">
      <selection activeCell="G52" sqref="G52"/>
      <pageMargins left="0.7" right="0.7" top="0.75" bottom="0.75" header="0.3" footer="0.3"/>
      <pageSetup orientation="portrait" r:id="rId18"/>
    </customSheetView>
    <customSheetView guid="{C1713935-D469-4301-97EE-854E3088DB00}">
      <selection activeCell="G52" sqref="G52"/>
      <pageMargins left="0.7" right="0.7" top="0.75" bottom="0.75" header="0.3" footer="0.3"/>
      <pageSetup orientation="portrait" r:id="rId19"/>
    </customSheetView>
    <customSheetView guid="{5DFF565F-BA81-4E50-A562-AD999975AB83}">
      <selection activeCell="G52" sqref="G52"/>
      <pageMargins left="0.7" right="0.7" top="0.75" bottom="0.75" header="0.3" footer="0.3"/>
      <pageSetup orientation="portrait" r:id="rId20"/>
    </customSheetView>
    <customSheetView guid="{B01B5E33-245B-40EB-A009-7C8850FFCABF}" topLeftCell="A4">
      <selection activeCell="C7" sqref="C7"/>
      <pageMargins left="0.7" right="0.7" top="0.75" bottom="0.75" header="0.3" footer="0.3"/>
      <pageSetup orientation="portrait" r:id="rId21"/>
    </customSheetView>
    <customSheetView guid="{44FE27A4-BCF3-424E-9751-50FCAEF5ADEC}" topLeftCell="A4">
      <selection activeCell="G25" sqref="G25"/>
      <pageMargins left="0.7" right="0.7" top="0.75" bottom="0.75" header="0.3" footer="0.3"/>
      <pageSetup orientation="portrait" r:id="rId22"/>
    </customSheetView>
    <customSheetView guid="{D5BDB96B-69F0-4D1B-93E2-D9A52CF65BD4}" topLeftCell="A4">
      <selection activeCell="G25" sqref="G25"/>
      <pageMargins left="0.7" right="0.7" top="0.75" bottom="0.75" header="0.3" footer="0.3"/>
      <pageSetup orientation="portrait" r:id="rId23"/>
    </customSheetView>
    <customSheetView guid="{CF610BCD-704F-411F-A65E-EFA33D00B85C}">
      <selection activeCell="G25" sqref="G25"/>
      <pageMargins left="0.7" right="0.7" top="0.75" bottom="0.75" header="0.3" footer="0.3"/>
      <pageSetup orientation="portrait" r:id="rId24"/>
    </customSheetView>
    <customSheetView guid="{53921E1F-472A-4EBB-8ED2-B1728D33C14A}">
      <selection activeCell="G25" sqref="G25"/>
      <pageMargins left="0.7" right="0.7" top="0.75" bottom="0.75" header="0.3" footer="0.3"/>
      <pageSetup orientation="portrait" r:id="rId25"/>
    </customSheetView>
    <customSheetView guid="{CF32BA39-C68F-4AC2-AE01-65D52DEB1291}">
      <selection activeCell="G25" sqref="G25"/>
      <pageMargins left="0.7" right="0.7" top="0.75" bottom="0.75" header="0.3" footer="0.3"/>
      <pageSetup orientation="portrait" r:id="rId26"/>
    </customSheetView>
    <customSheetView guid="{31AF93E1-8CA4-4E17-B4A7-D8D38F96FDDB}">
      <selection activeCell="G25" sqref="G25"/>
      <pageMargins left="0.7" right="0.7" top="0.75" bottom="0.75" header="0.3" footer="0.3"/>
      <pageSetup orientation="portrait" r:id="rId27"/>
    </customSheetView>
    <customSheetView guid="{4326A646-41C1-4C8C-9BBE-C00D4117E7D4}">
      <selection activeCell="G25" sqref="G25"/>
      <pageMargins left="0.7" right="0.7" top="0.75" bottom="0.75" header="0.3" footer="0.3"/>
      <pageSetup orientation="portrait" r:id="rId28"/>
    </customSheetView>
    <customSheetView guid="{E9247C17-4601-4A8A-A970-8C31988E0A0E}">
      <selection activeCell="G25" sqref="G25"/>
      <pageMargins left="0.7" right="0.7" top="0.75" bottom="0.75" header="0.3" footer="0.3"/>
      <pageSetup orientation="portrait" r:id="rId29"/>
    </customSheetView>
  </customSheetViews>
  <mergeCells count="2">
    <mergeCell ref="A4:A5"/>
    <mergeCell ref="B4:D4"/>
  </mergeCells>
  <pageMargins left="0.7" right="0.7" top="0.75" bottom="0.75" header="0.3" footer="0.3"/>
  <pageSetup orientation="portrait" r:id="rId30"/>
</worksheet>
</file>

<file path=xl/worksheets/sheet3.xml><?xml version="1.0" encoding="utf-8"?>
<worksheet xmlns="http://schemas.openxmlformats.org/spreadsheetml/2006/main" xmlns:r="http://schemas.openxmlformats.org/officeDocument/2006/relationships">
  <dimension ref="A1:AF111"/>
  <sheetViews>
    <sheetView zoomScale="70" zoomScaleNormal="70" workbookViewId="0">
      <pane xSplit="1" topLeftCell="B1" activePane="topRight" state="frozen"/>
      <selection activeCell="D27" sqref="D27"/>
      <selection pane="topRight" activeCell="AB71" sqref="AB71:AB72"/>
    </sheetView>
  </sheetViews>
  <sheetFormatPr defaultColWidth="9.140625" defaultRowHeight="15"/>
  <cols>
    <col min="1" max="1" width="74.42578125" style="139" bestFit="1" customWidth="1"/>
    <col min="2" max="2" width="45.42578125" style="139" bestFit="1" customWidth="1"/>
    <col min="3" max="3" width="6.42578125" style="141" customWidth="1"/>
    <col min="4" max="4" width="4.42578125" style="141" customWidth="1"/>
    <col min="5" max="5" width="26.42578125" style="141" bestFit="1" customWidth="1"/>
    <col min="6" max="29" width="15.42578125" style="139" bestFit="1" customWidth="1"/>
    <col min="30" max="30" width="18.42578125" style="140" bestFit="1" customWidth="1"/>
    <col min="31" max="31" width="6.42578125" style="139" customWidth="1"/>
    <col min="32" max="32" width="15.42578125" style="139" customWidth="1"/>
    <col min="33" max="16384" width="9.140625" style="139"/>
  </cols>
  <sheetData>
    <row r="1" spans="1:31">
      <c r="A1" s="136" t="s">
        <v>3</v>
      </c>
      <c r="B1" s="137" t="s">
        <v>117</v>
      </c>
      <c r="C1" s="138"/>
      <c r="D1" s="325" t="s">
        <v>23</v>
      </c>
      <c r="E1" s="325"/>
      <c r="F1" s="325"/>
    </row>
    <row r="2" spans="1:31">
      <c r="A2" s="136" t="s">
        <v>4</v>
      </c>
      <c r="B2" s="137" t="s">
        <v>138</v>
      </c>
      <c r="C2" s="138"/>
      <c r="E2" s="142"/>
      <c r="F2" s="143">
        <v>2012</v>
      </c>
      <c r="G2" s="143">
        <v>2013</v>
      </c>
      <c r="H2" s="143">
        <v>2014</v>
      </c>
      <c r="I2" s="143">
        <v>2015</v>
      </c>
    </row>
    <row r="3" spans="1:31">
      <c r="A3" s="136" t="s">
        <v>5</v>
      </c>
      <c r="B3" s="144" t="s">
        <v>98</v>
      </c>
      <c r="C3" s="145"/>
      <c r="E3" s="146" t="s">
        <v>181</v>
      </c>
      <c r="F3" s="147">
        <v>6576</v>
      </c>
      <c r="G3" s="147">
        <v>7187</v>
      </c>
      <c r="H3" s="147">
        <v>7788</v>
      </c>
      <c r="I3" s="147">
        <v>8494</v>
      </c>
    </row>
    <row r="4" spans="1:31">
      <c r="A4" s="136" t="s">
        <v>7</v>
      </c>
      <c r="B4" s="148">
        <v>41260</v>
      </c>
      <c r="C4" s="149"/>
      <c r="E4" s="146" t="s">
        <v>62</v>
      </c>
      <c r="F4" s="150">
        <v>4423600</v>
      </c>
      <c r="G4" s="150">
        <v>4835028</v>
      </c>
      <c r="H4" s="150">
        <v>5239058</v>
      </c>
      <c r="I4" s="150">
        <v>5714090</v>
      </c>
      <c r="J4" s="151"/>
      <c r="K4" s="151"/>
      <c r="L4" s="151"/>
      <c r="M4" s="151"/>
      <c r="N4" s="151"/>
      <c r="O4" s="151"/>
      <c r="P4" s="151"/>
      <c r="Q4" s="151"/>
      <c r="R4" s="151"/>
      <c r="S4" s="151"/>
      <c r="T4" s="151"/>
      <c r="U4" s="151"/>
      <c r="V4" s="151"/>
      <c r="W4" s="151"/>
      <c r="X4" s="151"/>
      <c r="Y4" s="151"/>
      <c r="Z4" s="151"/>
      <c r="AA4" s="151"/>
      <c r="AB4" s="151"/>
      <c r="AC4" s="151"/>
      <c r="AD4" s="233"/>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233"/>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233"/>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233"/>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60.233363999999938</v>
      </c>
      <c r="E11" s="175" t="s">
        <v>24</v>
      </c>
      <c r="F11" s="235">
        <v>6.3</v>
      </c>
      <c r="G11" s="235">
        <v>21.828600000000002</v>
      </c>
      <c r="H11" s="235">
        <v>68.064300000000003</v>
      </c>
      <c r="I11" s="235">
        <v>54.062099999999987</v>
      </c>
      <c r="J11" s="235">
        <v>59.881500000000017</v>
      </c>
      <c r="K11" s="235">
        <v>54.150299999999959</v>
      </c>
      <c r="L11" s="235">
        <v>59.236200000000053</v>
      </c>
      <c r="M11" s="235">
        <v>10.140300000000025</v>
      </c>
      <c r="N11" s="235">
        <v>54.593099999999993</v>
      </c>
      <c r="O11" s="235">
        <v>55.695599999999956</v>
      </c>
      <c r="P11" s="235">
        <v>50.762699999999995</v>
      </c>
      <c r="Q11" s="235">
        <v>102.48029999999994</v>
      </c>
      <c r="R11" s="235">
        <v>110.20500000000004</v>
      </c>
      <c r="S11" s="235">
        <v>46.07100000000014</v>
      </c>
      <c r="T11" s="235">
        <v>110.6819999999999</v>
      </c>
      <c r="U11" s="235">
        <v>57.573828000000049</v>
      </c>
      <c r="V11" s="235">
        <v>85.45366799999988</v>
      </c>
      <c r="W11" s="235">
        <v>71.229203999999982</v>
      </c>
      <c r="X11" s="235">
        <v>42.432300000000168</v>
      </c>
      <c r="Y11" s="235">
        <v>72.370799999999917</v>
      </c>
      <c r="Z11" s="235">
        <v>44.595638999999892</v>
      </c>
      <c r="AA11" s="235">
        <v>81.947097000000213</v>
      </c>
      <c r="AB11" s="235">
        <v>60.233363999999938</v>
      </c>
      <c r="AC11" s="235"/>
      <c r="AD11" s="177">
        <f>SUM(F11:AC11)</f>
        <v>1379.9889000000001</v>
      </c>
      <c r="AE11" s="141">
        <v>4</v>
      </c>
    </row>
    <row r="12" spans="1:31">
      <c r="A12" s="173" t="s">
        <v>97</v>
      </c>
      <c r="B12" s="178">
        <f>HLOOKUP($B$7,$F$8:$AC$75,AE12,FALSE)</f>
        <v>0</v>
      </c>
      <c r="E12" s="175" t="s">
        <v>24</v>
      </c>
      <c r="F12" s="236">
        <v>0</v>
      </c>
      <c r="G12" s="236">
        <v>0</v>
      </c>
      <c r="H12" s="236">
        <v>0</v>
      </c>
      <c r="I12" s="236">
        <v>0</v>
      </c>
      <c r="J12" s="236">
        <v>0</v>
      </c>
      <c r="K12" s="236">
        <v>0</v>
      </c>
      <c r="L12" s="236">
        <v>0</v>
      </c>
      <c r="M12" s="236">
        <v>0</v>
      </c>
      <c r="N12" s="236">
        <v>0</v>
      </c>
      <c r="O12" s="236">
        <v>0</v>
      </c>
      <c r="P12" s="236">
        <v>0</v>
      </c>
      <c r="Q12" s="236">
        <v>0</v>
      </c>
      <c r="R12" s="236"/>
      <c r="S12" s="236"/>
      <c r="T12" s="236"/>
      <c r="U12" s="236"/>
      <c r="V12" s="236"/>
      <c r="W12" s="236"/>
      <c r="X12" s="236"/>
      <c r="Y12" s="236"/>
      <c r="Z12" s="236"/>
      <c r="AA12" s="236"/>
      <c r="AB12" s="236"/>
      <c r="AC12" s="236"/>
      <c r="AD12" s="180">
        <f>SUM(F12:AC12)</f>
        <v>0</v>
      </c>
      <c r="AE12" s="141">
        <v>5</v>
      </c>
    </row>
    <row r="13" spans="1:31">
      <c r="A13" s="173" t="s">
        <v>21</v>
      </c>
      <c r="B13" s="174">
        <f>HLOOKUP($B$7,$F$8:$AC$75,AE13,FALSE)</f>
        <v>0</v>
      </c>
      <c r="E13" s="175" t="s">
        <v>24</v>
      </c>
      <c r="F13" s="235">
        <v>0</v>
      </c>
      <c r="G13" s="235">
        <v>0</v>
      </c>
      <c r="H13" s="235">
        <v>5.391</v>
      </c>
      <c r="I13" s="235">
        <v>0</v>
      </c>
      <c r="J13" s="235">
        <v>0</v>
      </c>
      <c r="K13" s="235">
        <v>-1.98</v>
      </c>
      <c r="L13" s="235">
        <v>0</v>
      </c>
      <c r="M13" s="235">
        <v>0</v>
      </c>
      <c r="N13" s="235">
        <v>0</v>
      </c>
      <c r="O13" s="235">
        <v>4.6260000000000012</v>
      </c>
      <c r="P13" s="235">
        <v>0</v>
      </c>
      <c r="Q13" s="235">
        <v>0</v>
      </c>
      <c r="R13" s="235">
        <v>-61.760999999999996</v>
      </c>
      <c r="S13" s="235"/>
      <c r="T13" s="235">
        <v>-3.5010000000000048</v>
      </c>
      <c r="U13" s="235">
        <v>3.5010000000000048</v>
      </c>
      <c r="V13" s="235"/>
      <c r="W13" s="235">
        <v>-3.5010000000000048</v>
      </c>
      <c r="X13" s="235"/>
      <c r="Y13" s="235"/>
      <c r="Z13" s="235">
        <v>-33.624000000000002</v>
      </c>
      <c r="AA13" s="235">
        <v>-1.2870000000000061</v>
      </c>
      <c r="AB13" s="235"/>
      <c r="AC13" s="235"/>
      <c r="AD13" s="177">
        <f>SUM(F13:AC13)</f>
        <v>-92.13600000000001</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7187</v>
      </c>
      <c r="E15" s="142"/>
      <c r="F15" s="177">
        <f>$F$3</f>
        <v>6576</v>
      </c>
      <c r="G15" s="177">
        <f>$F$3</f>
        <v>6576</v>
      </c>
      <c r="H15" s="177">
        <f t="shared" ref="H15:Q15" si="0">$F$3</f>
        <v>6576</v>
      </c>
      <c r="I15" s="177">
        <f t="shared" si="0"/>
        <v>6576</v>
      </c>
      <c r="J15" s="177">
        <f t="shared" si="0"/>
        <v>6576</v>
      </c>
      <c r="K15" s="177">
        <f t="shared" si="0"/>
        <v>6576</v>
      </c>
      <c r="L15" s="177">
        <f t="shared" si="0"/>
        <v>6576</v>
      </c>
      <c r="M15" s="177">
        <f t="shared" si="0"/>
        <v>6576</v>
      </c>
      <c r="N15" s="177">
        <f t="shared" si="0"/>
        <v>6576</v>
      </c>
      <c r="O15" s="177">
        <f t="shared" si="0"/>
        <v>6576</v>
      </c>
      <c r="P15" s="177">
        <f t="shared" si="0"/>
        <v>6576</v>
      </c>
      <c r="Q15" s="177">
        <f t="shared" si="0"/>
        <v>6576</v>
      </c>
      <c r="R15" s="177">
        <f>$G$3</f>
        <v>7187</v>
      </c>
      <c r="S15" s="177">
        <f t="shared" ref="S15:AC15" si="1">$G$3</f>
        <v>7187</v>
      </c>
      <c r="T15" s="177">
        <f t="shared" si="1"/>
        <v>7187</v>
      </c>
      <c r="U15" s="177">
        <f t="shared" si="1"/>
        <v>7187</v>
      </c>
      <c r="V15" s="177">
        <f t="shared" si="1"/>
        <v>7187</v>
      </c>
      <c r="W15" s="177">
        <f t="shared" si="1"/>
        <v>7187</v>
      </c>
      <c r="X15" s="177">
        <f t="shared" si="1"/>
        <v>7187</v>
      </c>
      <c r="Y15" s="177">
        <f t="shared" si="1"/>
        <v>7187</v>
      </c>
      <c r="Z15" s="177">
        <f t="shared" si="1"/>
        <v>7187</v>
      </c>
      <c r="AA15" s="177">
        <f t="shared" si="1"/>
        <v>7187</v>
      </c>
      <c r="AB15" s="177">
        <f t="shared" si="1"/>
        <v>7187</v>
      </c>
      <c r="AC15" s="177">
        <f t="shared" si="1"/>
        <v>7187</v>
      </c>
      <c r="AD15" s="172"/>
      <c r="AE15" s="141">
        <v>8</v>
      </c>
    </row>
    <row r="16" spans="1:31">
      <c r="A16" s="136" t="s">
        <v>77</v>
      </c>
      <c r="B16" s="181">
        <f>HLOOKUP($B$7,$F$8:$AC$75,AE16,FALSE)</f>
        <v>6588.083333333333</v>
      </c>
      <c r="E16" s="142"/>
      <c r="F16" s="177">
        <f>F15*(F9/12)</f>
        <v>548</v>
      </c>
      <c r="G16" s="177">
        <f t="shared" ref="G16:Q16" si="2">G15*(G9/12)</f>
        <v>1096</v>
      </c>
      <c r="H16" s="177">
        <f t="shared" si="2"/>
        <v>1644</v>
      </c>
      <c r="I16" s="177">
        <f t="shared" si="2"/>
        <v>2192</v>
      </c>
      <c r="J16" s="177">
        <f t="shared" si="2"/>
        <v>2740</v>
      </c>
      <c r="K16" s="177">
        <f t="shared" si="2"/>
        <v>3288</v>
      </c>
      <c r="L16" s="177">
        <f t="shared" si="2"/>
        <v>3836.0000000000005</v>
      </c>
      <c r="M16" s="177">
        <f t="shared" si="2"/>
        <v>4384</v>
      </c>
      <c r="N16" s="177">
        <f t="shared" si="2"/>
        <v>4932</v>
      </c>
      <c r="O16" s="177">
        <f t="shared" si="2"/>
        <v>5480</v>
      </c>
      <c r="P16" s="177">
        <f t="shared" si="2"/>
        <v>6028</v>
      </c>
      <c r="Q16" s="177">
        <f t="shared" si="2"/>
        <v>6576</v>
      </c>
      <c r="R16" s="177">
        <f>R15*(R9/12)</f>
        <v>598.91666666666663</v>
      </c>
      <c r="S16" s="177">
        <f t="shared" ref="S16:AC16" si="3">S15*(S9/12)</f>
        <v>1197.8333333333333</v>
      </c>
      <c r="T16" s="177">
        <f t="shared" si="3"/>
        <v>1796.75</v>
      </c>
      <c r="U16" s="177">
        <f t="shared" si="3"/>
        <v>2395.6666666666665</v>
      </c>
      <c r="V16" s="177">
        <f t="shared" si="3"/>
        <v>2994.5833333333335</v>
      </c>
      <c r="W16" s="177">
        <f t="shared" si="3"/>
        <v>3593.5</v>
      </c>
      <c r="X16" s="177">
        <f t="shared" si="3"/>
        <v>4192.416666666667</v>
      </c>
      <c r="Y16" s="177">
        <f t="shared" si="3"/>
        <v>4791.333333333333</v>
      </c>
      <c r="Z16" s="177">
        <f t="shared" si="3"/>
        <v>5390.25</v>
      </c>
      <c r="AA16" s="177">
        <f t="shared" si="3"/>
        <v>5989.166666666667</v>
      </c>
      <c r="AB16" s="177">
        <f t="shared" si="3"/>
        <v>6588.083333333333</v>
      </c>
      <c r="AC16" s="177">
        <f t="shared" si="3"/>
        <v>7187</v>
      </c>
      <c r="AD16" s="172"/>
      <c r="AE16" s="141">
        <v>9</v>
      </c>
    </row>
    <row r="17" spans="1:31">
      <c r="A17" s="182" t="s">
        <v>70</v>
      </c>
      <c r="B17" s="174">
        <f>HLOOKUP($B$7,$F$8:$AC$75,AE17,FALSE)</f>
        <v>782.79390000000012</v>
      </c>
      <c r="E17" s="142"/>
      <c r="F17" s="183">
        <f>F11</f>
        <v>6.3</v>
      </c>
      <c r="G17" s="183">
        <f>F17+G11</f>
        <v>28.128600000000002</v>
      </c>
      <c r="H17" s="183">
        <f t="shared" ref="H17:Q17" si="4">G17+H11</f>
        <v>96.192900000000009</v>
      </c>
      <c r="I17" s="183">
        <f t="shared" si="4"/>
        <v>150.255</v>
      </c>
      <c r="J17" s="183">
        <f t="shared" si="4"/>
        <v>210.13650000000001</v>
      </c>
      <c r="K17" s="183">
        <f t="shared" si="4"/>
        <v>264.28679999999997</v>
      </c>
      <c r="L17" s="183">
        <f t="shared" si="4"/>
        <v>323.52300000000002</v>
      </c>
      <c r="M17" s="183">
        <f t="shared" si="4"/>
        <v>333.66330000000005</v>
      </c>
      <c r="N17" s="183">
        <f t="shared" si="4"/>
        <v>388.25640000000004</v>
      </c>
      <c r="O17" s="183">
        <f t="shared" si="4"/>
        <v>443.952</v>
      </c>
      <c r="P17" s="183">
        <f t="shared" si="4"/>
        <v>494.71469999999999</v>
      </c>
      <c r="Q17" s="183">
        <f t="shared" si="4"/>
        <v>597.19499999999994</v>
      </c>
      <c r="R17" s="183">
        <f>R11</f>
        <v>110.20500000000004</v>
      </c>
      <c r="S17" s="183">
        <f t="shared" ref="S17" si="5">R17+S11</f>
        <v>156.27600000000018</v>
      </c>
      <c r="T17" s="183">
        <f>S17+T11</f>
        <v>266.95800000000008</v>
      </c>
      <c r="U17" s="183">
        <f t="shared" ref="U17:AC17" si="6">T17+U11</f>
        <v>324.53182800000013</v>
      </c>
      <c r="V17" s="183">
        <f t="shared" si="6"/>
        <v>409.98549600000001</v>
      </c>
      <c r="W17" s="183">
        <f t="shared" si="6"/>
        <v>481.21469999999999</v>
      </c>
      <c r="X17" s="183">
        <f t="shared" si="6"/>
        <v>523.64700000000016</v>
      </c>
      <c r="Y17" s="183">
        <f t="shared" si="6"/>
        <v>596.01780000000008</v>
      </c>
      <c r="Z17" s="183">
        <f t="shared" si="6"/>
        <v>640.61343899999997</v>
      </c>
      <c r="AA17" s="183">
        <f t="shared" si="6"/>
        <v>722.56053600000018</v>
      </c>
      <c r="AB17" s="183">
        <f t="shared" si="6"/>
        <v>782.79390000000012</v>
      </c>
      <c r="AC17" s="183">
        <f t="shared" si="6"/>
        <v>782.79390000000012</v>
      </c>
      <c r="AD17" s="184"/>
      <c r="AE17" s="141">
        <v>10</v>
      </c>
    </row>
    <row r="18" spans="1:31">
      <c r="A18" s="182" t="s">
        <v>12</v>
      </c>
      <c r="B18" s="174">
        <f>HLOOKUP($B$7,$F$8:$AC$75,AE18,FALSE)</f>
        <v>180.18</v>
      </c>
      <c r="E18" s="175" t="s">
        <v>111</v>
      </c>
      <c r="F18" s="176">
        <v>0</v>
      </c>
      <c r="G18" s="176">
        <v>0</v>
      </c>
      <c r="H18" s="176">
        <v>0</v>
      </c>
      <c r="I18" s="176">
        <v>0</v>
      </c>
      <c r="J18" s="176">
        <v>0</v>
      </c>
      <c r="K18" s="176">
        <v>0</v>
      </c>
      <c r="L18" s="176">
        <v>0</v>
      </c>
      <c r="M18" s="176">
        <v>0</v>
      </c>
      <c r="N18" s="176">
        <v>0</v>
      </c>
      <c r="O18" s="176">
        <v>194.92200000000003</v>
      </c>
      <c r="P18" s="176">
        <v>130.5</v>
      </c>
      <c r="Q18" s="176">
        <v>87.102000000000004</v>
      </c>
      <c r="R18" s="235">
        <v>101.7</v>
      </c>
      <c r="S18" s="235">
        <v>94.536000000000001</v>
      </c>
      <c r="T18" s="235">
        <v>115.902</v>
      </c>
      <c r="U18" s="235">
        <v>90.171900000000008</v>
      </c>
      <c r="V18" s="235">
        <v>207.9</v>
      </c>
      <c r="W18" s="235">
        <v>270.90000000000003</v>
      </c>
      <c r="X18" s="235">
        <v>221.625</v>
      </c>
      <c r="Y18" s="235">
        <v>203.55210000000002</v>
      </c>
      <c r="Z18" s="235">
        <v>227.637</v>
      </c>
      <c r="AA18" s="235">
        <v>347.40000000000003</v>
      </c>
      <c r="AB18" s="235">
        <v>180.18</v>
      </c>
      <c r="AC18" s="235"/>
      <c r="AD18" s="184"/>
      <c r="AE18" s="141">
        <v>11</v>
      </c>
    </row>
    <row r="19" spans="1:31">
      <c r="A19" s="185" t="s">
        <v>39</v>
      </c>
      <c r="B19" s="186">
        <f>HLOOKUP($B$7,$F$8:$AC$75,AE19,FALSE)</f>
        <v>962.97390000000019</v>
      </c>
      <c r="C19" s="187"/>
      <c r="D19" s="187"/>
      <c r="E19" s="187"/>
      <c r="F19" s="188">
        <f>F17+F18</f>
        <v>6.3</v>
      </c>
      <c r="G19" s="188">
        <f t="shared" ref="G19:Q19" si="7">G17+G18</f>
        <v>28.128600000000002</v>
      </c>
      <c r="H19" s="188">
        <f t="shared" si="7"/>
        <v>96.192900000000009</v>
      </c>
      <c r="I19" s="188">
        <f t="shared" si="7"/>
        <v>150.255</v>
      </c>
      <c r="J19" s="188">
        <f t="shared" si="7"/>
        <v>210.13650000000001</v>
      </c>
      <c r="K19" s="188">
        <f t="shared" si="7"/>
        <v>264.28679999999997</v>
      </c>
      <c r="L19" s="188">
        <f t="shared" si="7"/>
        <v>323.52300000000002</v>
      </c>
      <c r="M19" s="188">
        <f t="shared" si="7"/>
        <v>333.66330000000005</v>
      </c>
      <c r="N19" s="188">
        <f t="shared" si="7"/>
        <v>388.25640000000004</v>
      </c>
      <c r="O19" s="188">
        <f t="shared" si="7"/>
        <v>638.87400000000002</v>
      </c>
      <c r="P19" s="188">
        <f t="shared" si="7"/>
        <v>625.21469999999999</v>
      </c>
      <c r="Q19" s="188">
        <f t="shared" si="7"/>
        <v>684.29699999999991</v>
      </c>
      <c r="R19" s="188">
        <f>R17+R18</f>
        <v>211.90500000000003</v>
      </c>
      <c r="S19" s="188">
        <f t="shared" ref="S19:AC19" si="8">S17+S18</f>
        <v>250.81200000000018</v>
      </c>
      <c r="T19" s="188">
        <f t="shared" si="8"/>
        <v>382.86000000000007</v>
      </c>
      <c r="U19" s="188">
        <f t="shared" si="8"/>
        <v>414.70372800000013</v>
      </c>
      <c r="V19" s="188">
        <f t="shared" si="8"/>
        <v>617.88549599999999</v>
      </c>
      <c r="W19" s="188">
        <f t="shared" si="8"/>
        <v>752.11470000000008</v>
      </c>
      <c r="X19" s="188">
        <f t="shared" si="8"/>
        <v>745.27200000000016</v>
      </c>
      <c r="Y19" s="188">
        <f t="shared" si="8"/>
        <v>799.56990000000008</v>
      </c>
      <c r="Z19" s="188">
        <f t="shared" si="8"/>
        <v>868.25043899999991</v>
      </c>
      <c r="AA19" s="188">
        <f t="shared" si="8"/>
        <v>1069.9605360000003</v>
      </c>
      <c r="AB19" s="188">
        <f t="shared" si="8"/>
        <v>962.97390000000019</v>
      </c>
      <c r="AC19" s="188">
        <f t="shared" si="8"/>
        <v>782.79390000000012</v>
      </c>
      <c r="AD19" s="172"/>
      <c r="AE19" s="141">
        <v>12</v>
      </c>
    </row>
    <row r="20" spans="1:31">
      <c r="A20" s="182" t="s">
        <v>106</v>
      </c>
      <c r="B20" s="189">
        <f>IFERROR(HLOOKUP($B$7,$F$8:$AC$75,AE20,FALSE),"-  ")</f>
        <v>0.10891803255878671</v>
      </c>
      <c r="F20" s="189">
        <f>IFERROR(F17/F15,"-  ")</f>
        <v>9.5802919708029197E-4</v>
      </c>
      <c r="G20" s="189">
        <f t="shared" ref="G20:Q20" si="9">IFERROR(G17/G15,"-  ")</f>
        <v>4.2774635036496355E-3</v>
      </c>
      <c r="H20" s="189">
        <f t="shared" si="9"/>
        <v>1.4627874087591242E-2</v>
      </c>
      <c r="I20" s="189">
        <f t="shared" si="9"/>
        <v>2.2848996350364963E-2</v>
      </c>
      <c r="J20" s="189">
        <f t="shared" si="9"/>
        <v>3.1955063868613139E-2</v>
      </c>
      <c r="K20" s="189">
        <f t="shared" si="9"/>
        <v>4.0189598540145983E-2</v>
      </c>
      <c r="L20" s="189">
        <f t="shared" si="9"/>
        <v>4.9197536496350371E-2</v>
      </c>
      <c r="M20" s="189">
        <f t="shared" si="9"/>
        <v>5.0739552919708039E-2</v>
      </c>
      <c r="N20" s="189">
        <f t="shared" si="9"/>
        <v>5.9041423357664241E-2</v>
      </c>
      <c r="O20" s="189">
        <f t="shared" si="9"/>
        <v>6.7510948905109489E-2</v>
      </c>
      <c r="P20" s="189">
        <f t="shared" si="9"/>
        <v>7.523033759124087E-2</v>
      </c>
      <c r="Q20" s="189">
        <f t="shared" si="9"/>
        <v>9.0814324817518235E-2</v>
      </c>
      <c r="R20" s="189">
        <f>IFERROR(R17/R15,"-  ")</f>
        <v>1.533393627382775E-2</v>
      </c>
      <c r="S20" s="189">
        <f t="shared" ref="S20:AC20" si="10">IFERROR(S17/S15,"-  ")</f>
        <v>2.1744260470293611E-2</v>
      </c>
      <c r="T20" s="189">
        <f t="shared" si="10"/>
        <v>3.7144566578544605E-2</v>
      </c>
      <c r="U20" s="189">
        <f t="shared" si="10"/>
        <v>4.5155395575344391E-2</v>
      </c>
      <c r="V20" s="189">
        <f t="shared" si="10"/>
        <v>5.7045428690691527E-2</v>
      </c>
      <c r="W20" s="189">
        <f t="shared" si="10"/>
        <v>6.6956268262139976E-2</v>
      </c>
      <c r="X20" s="189">
        <f t="shared" si="10"/>
        <v>7.2860303325448753E-2</v>
      </c>
      <c r="Y20" s="189">
        <f t="shared" si="10"/>
        <v>8.2929984694587455E-2</v>
      </c>
      <c r="Z20" s="189">
        <f t="shared" si="10"/>
        <v>8.9135026993182126E-2</v>
      </c>
      <c r="AA20" s="189">
        <f t="shared" si="10"/>
        <v>0.10053715541950747</v>
      </c>
      <c r="AB20" s="189">
        <f t="shared" si="10"/>
        <v>0.10891803255878671</v>
      </c>
      <c r="AC20" s="189">
        <f t="shared" si="10"/>
        <v>0.10891803255878671</v>
      </c>
      <c r="AD20" s="190"/>
      <c r="AE20" s="141">
        <v>13</v>
      </c>
    </row>
    <row r="21" spans="1:31">
      <c r="A21" s="182" t="s">
        <v>107</v>
      </c>
      <c r="B21" s="189">
        <f>IFERROR(HLOOKUP($B$7,$F$8:$AC$75,AE21,FALSE),"-  ")</f>
        <v>0.13398829831640466</v>
      </c>
      <c r="F21" s="189">
        <f>IFERROR(F19/F15,"-  ")</f>
        <v>9.5802919708029197E-4</v>
      </c>
      <c r="G21" s="189">
        <f t="shared" ref="G21:Q21" si="11">IFERROR(G19/G15,"-  ")</f>
        <v>4.2774635036496355E-3</v>
      </c>
      <c r="H21" s="189">
        <f t="shared" si="11"/>
        <v>1.4627874087591242E-2</v>
      </c>
      <c r="I21" s="189">
        <f t="shared" si="11"/>
        <v>2.2848996350364963E-2</v>
      </c>
      <c r="J21" s="189">
        <f t="shared" si="11"/>
        <v>3.1955063868613139E-2</v>
      </c>
      <c r="K21" s="189">
        <f t="shared" si="11"/>
        <v>4.0189598540145983E-2</v>
      </c>
      <c r="L21" s="189">
        <f t="shared" si="11"/>
        <v>4.9197536496350371E-2</v>
      </c>
      <c r="M21" s="189">
        <f t="shared" si="11"/>
        <v>5.0739552919708039E-2</v>
      </c>
      <c r="N21" s="189">
        <f t="shared" si="11"/>
        <v>5.9041423357664241E-2</v>
      </c>
      <c r="O21" s="189">
        <f t="shared" si="11"/>
        <v>9.715237226277372E-2</v>
      </c>
      <c r="P21" s="189">
        <f t="shared" si="11"/>
        <v>9.5075228102189782E-2</v>
      </c>
      <c r="Q21" s="189">
        <f t="shared" si="11"/>
        <v>0.10405976277372261</v>
      </c>
      <c r="R21" s="189">
        <f>IFERROR(R19/R15,"-  ")</f>
        <v>2.9484485877278425E-2</v>
      </c>
      <c r="S21" s="189">
        <f t="shared" ref="S21:AC21" si="12">IFERROR(S19/S15,"-  ")</f>
        <v>3.4898010296368472E-2</v>
      </c>
      <c r="T21" s="189">
        <f t="shared" si="12"/>
        <v>5.3271184082370956E-2</v>
      </c>
      <c r="U21" s="189">
        <f t="shared" si="12"/>
        <v>5.7701924029497718E-2</v>
      </c>
      <c r="V21" s="189">
        <f t="shared" si="12"/>
        <v>8.5972658411019892E-2</v>
      </c>
      <c r="W21" s="189">
        <f t="shared" si="12"/>
        <v>0.10464932517044666</v>
      </c>
      <c r="X21" s="189">
        <f t="shared" si="12"/>
        <v>0.10369723111172953</v>
      </c>
      <c r="Y21" s="189">
        <f t="shared" si="12"/>
        <v>0.11125224711284264</v>
      </c>
      <c r="Z21" s="189">
        <f t="shared" si="12"/>
        <v>0.1208084651454014</v>
      </c>
      <c r="AA21" s="189">
        <f t="shared" si="12"/>
        <v>0.14887443105607351</v>
      </c>
      <c r="AB21" s="189">
        <f t="shared" si="12"/>
        <v>0.13398829831640466</v>
      </c>
      <c r="AC21" s="189">
        <f t="shared" si="12"/>
        <v>0.10891803255878671</v>
      </c>
      <c r="AD21" s="190"/>
      <c r="AE21" s="141">
        <v>14</v>
      </c>
    </row>
    <row r="22" spans="1:31">
      <c r="A22" s="182" t="s">
        <v>108</v>
      </c>
      <c r="B22" s="189">
        <f>IFERROR(HLOOKUP($B$7,$F$8:$AC$75,AE22,FALSE),"-  ")</f>
        <v>0.11881967188231278</v>
      </c>
      <c r="F22" s="189">
        <f>IFERROR(F17/F16,"-  ")</f>
        <v>1.1496350364963503E-2</v>
      </c>
      <c r="G22" s="189">
        <f t="shared" ref="G22:Q22" si="13">IFERROR(G17/G16,"-  ")</f>
        <v>2.5664781021897811E-2</v>
      </c>
      <c r="H22" s="189">
        <f t="shared" si="13"/>
        <v>5.8511496350364969E-2</v>
      </c>
      <c r="I22" s="189">
        <f t="shared" si="13"/>
        <v>6.8546989051094895E-2</v>
      </c>
      <c r="J22" s="189">
        <f t="shared" si="13"/>
        <v>7.6692153284671535E-2</v>
      </c>
      <c r="K22" s="189">
        <f t="shared" si="13"/>
        <v>8.0379197080291967E-2</v>
      </c>
      <c r="L22" s="189">
        <f t="shared" si="13"/>
        <v>8.4338633993743473E-2</v>
      </c>
      <c r="M22" s="189">
        <f t="shared" si="13"/>
        <v>7.6109329379562052E-2</v>
      </c>
      <c r="N22" s="189">
        <f t="shared" si="13"/>
        <v>7.8721897810218988E-2</v>
      </c>
      <c r="O22" s="189">
        <f t="shared" si="13"/>
        <v>8.1013138686131386E-2</v>
      </c>
      <c r="P22" s="189">
        <f t="shared" si="13"/>
        <v>8.2069459190444588E-2</v>
      </c>
      <c r="Q22" s="189">
        <f t="shared" si="13"/>
        <v>9.0814324817518235E-2</v>
      </c>
      <c r="R22" s="189">
        <f>IFERROR(R17/R16,"-  ")</f>
        <v>0.18400723528593302</v>
      </c>
      <c r="S22" s="189">
        <f t="shared" ref="S22:AC22" si="14">IFERROR(S17/S16,"-  ")</f>
        <v>0.13046556282176167</v>
      </c>
      <c r="T22" s="189">
        <f t="shared" si="14"/>
        <v>0.14857826631417842</v>
      </c>
      <c r="U22" s="189">
        <f t="shared" si="14"/>
        <v>0.13546618672603317</v>
      </c>
      <c r="V22" s="189">
        <f t="shared" si="14"/>
        <v>0.13690902885765965</v>
      </c>
      <c r="W22" s="189">
        <f t="shared" si="14"/>
        <v>0.13391253652427995</v>
      </c>
      <c r="X22" s="189">
        <f t="shared" si="14"/>
        <v>0.1249033771293407</v>
      </c>
      <c r="Y22" s="189">
        <f t="shared" si="14"/>
        <v>0.1243949770418812</v>
      </c>
      <c r="Z22" s="189">
        <f t="shared" si="14"/>
        <v>0.11884670265757617</v>
      </c>
      <c r="AA22" s="189">
        <f t="shared" si="14"/>
        <v>0.12064458650340895</v>
      </c>
      <c r="AB22" s="189">
        <f t="shared" si="14"/>
        <v>0.11881967188231278</v>
      </c>
      <c r="AC22" s="189">
        <f t="shared" si="14"/>
        <v>0.10891803255878671</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0</v>
      </c>
      <c r="E24" s="193"/>
      <c r="F24" s="178">
        <f>F12</f>
        <v>0</v>
      </c>
      <c r="G24" s="178">
        <f t="shared" ref="G24:Q24" si="15">F24+G12</f>
        <v>0</v>
      </c>
      <c r="H24" s="178">
        <f t="shared" si="15"/>
        <v>0</v>
      </c>
      <c r="I24" s="178">
        <f t="shared" si="15"/>
        <v>0</v>
      </c>
      <c r="J24" s="178">
        <f t="shared" si="15"/>
        <v>0</v>
      </c>
      <c r="K24" s="178">
        <f t="shared" si="15"/>
        <v>0</v>
      </c>
      <c r="L24" s="178">
        <f t="shared" si="15"/>
        <v>0</v>
      </c>
      <c r="M24" s="178">
        <f t="shared" si="15"/>
        <v>0</v>
      </c>
      <c r="N24" s="178">
        <f t="shared" si="15"/>
        <v>0</v>
      </c>
      <c r="O24" s="178">
        <f t="shared" si="15"/>
        <v>0</v>
      </c>
      <c r="P24" s="178">
        <f t="shared" si="15"/>
        <v>0</v>
      </c>
      <c r="Q24" s="178">
        <f t="shared" si="15"/>
        <v>0</v>
      </c>
      <c r="R24" s="178">
        <f>R12</f>
        <v>0</v>
      </c>
      <c r="S24" s="178">
        <f t="shared" ref="S24:AC24" si="16">R24+S12</f>
        <v>0</v>
      </c>
      <c r="T24" s="178">
        <f t="shared" si="16"/>
        <v>0</v>
      </c>
      <c r="U24" s="178">
        <f t="shared" si="16"/>
        <v>0</v>
      </c>
      <c r="V24" s="178">
        <f t="shared" si="16"/>
        <v>0</v>
      </c>
      <c r="W24" s="178">
        <f t="shared" si="16"/>
        <v>0</v>
      </c>
      <c r="X24" s="178">
        <f t="shared" si="16"/>
        <v>0</v>
      </c>
      <c r="Y24" s="178">
        <f t="shared" si="16"/>
        <v>0</v>
      </c>
      <c r="Z24" s="178">
        <f t="shared" si="16"/>
        <v>0</v>
      </c>
      <c r="AA24" s="178">
        <f t="shared" si="16"/>
        <v>0</v>
      </c>
      <c r="AB24" s="178">
        <f t="shared" si="16"/>
        <v>0</v>
      </c>
      <c r="AC24" s="178">
        <f t="shared" si="16"/>
        <v>0</v>
      </c>
      <c r="AD24" s="172"/>
      <c r="AE24" s="141">
        <v>17</v>
      </c>
    </row>
    <row r="25" spans="1:31">
      <c r="A25" s="182" t="s">
        <v>13</v>
      </c>
      <c r="B25" s="178">
        <f>HLOOKUP($B$7,$F$8:$AC$75,AE25,FALSE)</f>
        <v>0</v>
      </c>
      <c r="E25" s="175" t="s">
        <v>111</v>
      </c>
      <c r="F25" s="179">
        <v>0</v>
      </c>
      <c r="G25" s="179">
        <v>0</v>
      </c>
      <c r="H25" s="179">
        <v>0</v>
      </c>
      <c r="I25" s="179">
        <v>0</v>
      </c>
      <c r="J25" s="179">
        <v>0</v>
      </c>
      <c r="K25" s="179">
        <v>0</v>
      </c>
      <c r="L25" s="179">
        <v>0</v>
      </c>
      <c r="M25" s="179">
        <v>0</v>
      </c>
      <c r="N25" s="179">
        <v>0</v>
      </c>
      <c r="O25" s="179">
        <v>0</v>
      </c>
      <c r="P25" s="179">
        <v>0</v>
      </c>
      <c r="Q25" s="179">
        <v>0</v>
      </c>
      <c r="R25" s="236">
        <v>0</v>
      </c>
      <c r="S25" s="236"/>
      <c r="T25" s="236"/>
      <c r="U25" s="236"/>
      <c r="V25" s="236"/>
      <c r="W25" s="236"/>
      <c r="X25" s="236"/>
      <c r="Y25" s="236"/>
      <c r="Z25" s="236"/>
      <c r="AA25" s="236"/>
      <c r="AB25" s="236"/>
      <c r="AC25" s="236"/>
      <c r="AD25" s="172"/>
      <c r="AE25" s="141">
        <v>18</v>
      </c>
    </row>
    <row r="26" spans="1:31">
      <c r="A26" s="194" t="s">
        <v>22</v>
      </c>
      <c r="B26" s="195">
        <f>HLOOKUP($B$7,$F$8:$AC$75,AE26,FALSE)</f>
        <v>0</v>
      </c>
      <c r="C26" s="187"/>
      <c r="D26" s="187"/>
      <c r="E26" s="196"/>
      <c r="F26" s="195">
        <f>F24+F25</f>
        <v>0</v>
      </c>
      <c r="G26" s="195">
        <f>G24+G25</f>
        <v>0</v>
      </c>
      <c r="H26" s="195">
        <f t="shared" ref="H26:Q26" si="17">H24+H25</f>
        <v>0</v>
      </c>
      <c r="I26" s="195">
        <f>I24+I25</f>
        <v>0</v>
      </c>
      <c r="J26" s="195">
        <f t="shared" si="17"/>
        <v>0</v>
      </c>
      <c r="K26" s="195">
        <f t="shared" si="17"/>
        <v>0</v>
      </c>
      <c r="L26" s="195">
        <f t="shared" si="17"/>
        <v>0</v>
      </c>
      <c r="M26" s="195">
        <f t="shared" si="17"/>
        <v>0</v>
      </c>
      <c r="N26" s="195">
        <f t="shared" si="17"/>
        <v>0</v>
      </c>
      <c r="O26" s="195">
        <f t="shared" si="17"/>
        <v>0</v>
      </c>
      <c r="P26" s="195">
        <f t="shared" si="17"/>
        <v>0</v>
      </c>
      <c r="Q26" s="195">
        <f t="shared" si="17"/>
        <v>0</v>
      </c>
      <c r="R26" s="195">
        <f>R24+R25</f>
        <v>0</v>
      </c>
      <c r="S26" s="195">
        <f>S24+S25</f>
        <v>0</v>
      </c>
      <c r="T26" s="195">
        <f t="shared" ref="T26" si="18">T24+T25</f>
        <v>0</v>
      </c>
      <c r="U26" s="195">
        <f>U24+U25</f>
        <v>0</v>
      </c>
      <c r="V26" s="195">
        <f t="shared" ref="V26:AC26" si="19">V24+V25</f>
        <v>0</v>
      </c>
      <c r="W26" s="195">
        <f t="shared" si="19"/>
        <v>0</v>
      </c>
      <c r="X26" s="195">
        <f t="shared" si="19"/>
        <v>0</v>
      </c>
      <c r="Y26" s="195">
        <f t="shared" si="19"/>
        <v>0</v>
      </c>
      <c r="Z26" s="195">
        <f t="shared" si="19"/>
        <v>0</v>
      </c>
      <c r="AA26" s="195">
        <f t="shared" si="19"/>
        <v>0</v>
      </c>
      <c r="AB26" s="195">
        <f t="shared" si="19"/>
        <v>0</v>
      </c>
      <c r="AC26" s="195">
        <f t="shared" si="19"/>
        <v>0</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-100.173</v>
      </c>
      <c r="F28" s="197">
        <f>F13</f>
        <v>0</v>
      </c>
      <c r="G28" s="197">
        <f t="shared" ref="G28:Q28" si="20">F28+G13</f>
        <v>0</v>
      </c>
      <c r="H28" s="197">
        <f t="shared" si="20"/>
        <v>5.391</v>
      </c>
      <c r="I28" s="197">
        <f t="shared" si="20"/>
        <v>5.391</v>
      </c>
      <c r="J28" s="197">
        <f t="shared" si="20"/>
        <v>5.391</v>
      </c>
      <c r="K28" s="197">
        <f t="shared" si="20"/>
        <v>3.411</v>
      </c>
      <c r="L28" s="197">
        <f t="shared" si="20"/>
        <v>3.411</v>
      </c>
      <c r="M28" s="197">
        <f t="shared" si="20"/>
        <v>3.411</v>
      </c>
      <c r="N28" s="197">
        <f t="shared" si="20"/>
        <v>3.411</v>
      </c>
      <c r="O28" s="197">
        <f t="shared" si="20"/>
        <v>8.0370000000000008</v>
      </c>
      <c r="P28" s="197">
        <f t="shared" si="20"/>
        <v>8.0370000000000008</v>
      </c>
      <c r="Q28" s="197">
        <f t="shared" si="20"/>
        <v>8.0370000000000008</v>
      </c>
      <c r="R28" s="197">
        <f>R13</f>
        <v>-61.760999999999996</v>
      </c>
      <c r="S28" s="197">
        <f t="shared" ref="S28:AC28" si="21">R28+S13</f>
        <v>-61.760999999999996</v>
      </c>
      <c r="T28" s="197">
        <f t="shared" si="21"/>
        <v>-65.262</v>
      </c>
      <c r="U28" s="197">
        <f t="shared" si="21"/>
        <v>-61.760999999999996</v>
      </c>
      <c r="V28" s="197">
        <f t="shared" si="21"/>
        <v>-61.760999999999996</v>
      </c>
      <c r="W28" s="197">
        <f t="shared" si="21"/>
        <v>-65.262</v>
      </c>
      <c r="X28" s="197">
        <f t="shared" si="21"/>
        <v>-65.262</v>
      </c>
      <c r="Y28" s="197">
        <f t="shared" si="21"/>
        <v>-65.262</v>
      </c>
      <c r="Z28" s="197">
        <f t="shared" si="21"/>
        <v>-98.885999999999996</v>
      </c>
      <c r="AA28" s="197">
        <f t="shared" si="21"/>
        <v>-100.173</v>
      </c>
      <c r="AB28" s="197">
        <f t="shared" si="21"/>
        <v>-100.173</v>
      </c>
      <c r="AC28" s="197">
        <f t="shared" si="21"/>
        <v>-100.173</v>
      </c>
      <c r="AD28" s="166"/>
      <c r="AE28" s="141">
        <v>21</v>
      </c>
    </row>
    <row r="29" spans="1:31">
      <c r="A29" s="182" t="s">
        <v>9</v>
      </c>
      <c r="B29" s="174">
        <f>HLOOKUP($B$7,$F$8:$AC$75,AE29,FALSE)</f>
        <v>0</v>
      </c>
      <c r="E29" s="175" t="s">
        <v>111</v>
      </c>
      <c r="F29" s="176">
        <v>0</v>
      </c>
      <c r="G29" s="176">
        <v>0</v>
      </c>
      <c r="H29" s="176">
        <v>0</v>
      </c>
      <c r="I29" s="176">
        <v>0</v>
      </c>
      <c r="J29" s="176">
        <v>0</v>
      </c>
      <c r="K29" s="176">
        <v>0</v>
      </c>
      <c r="L29" s="176">
        <v>0</v>
      </c>
      <c r="M29" s="176">
        <v>0</v>
      </c>
      <c r="N29" s="176">
        <v>0</v>
      </c>
      <c r="O29" s="176">
        <v>0</v>
      </c>
      <c r="P29" s="176">
        <v>0</v>
      </c>
      <c r="Q29" s="176">
        <v>0</v>
      </c>
      <c r="R29" s="235">
        <v>0</v>
      </c>
      <c r="S29" s="235"/>
      <c r="T29" s="235"/>
      <c r="U29" s="235"/>
      <c r="V29" s="235"/>
      <c r="W29" s="235"/>
      <c r="X29" s="235"/>
      <c r="Y29" s="235"/>
      <c r="Z29" s="235"/>
      <c r="AA29" s="235"/>
      <c r="AB29" s="235"/>
      <c r="AC29" s="235"/>
      <c r="AD29" s="166"/>
      <c r="AE29" s="141">
        <v>22</v>
      </c>
    </row>
    <row r="30" spans="1:31">
      <c r="A30" s="194" t="s">
        <v>38</v>
      </c>
      <c r="B30" s="186">
        <f>HLOOKUP($B$7,$F$8:$AC$75,AE30,FALSE)</f>
        <v>-100.173</v>
      </c>
      <c r="C30" s="187"/>
      <c r="D30" s="187"/>
      <c r="E30" s="187"/>
      <c r="F30" s="198">
        <f>F28+F29</f>
        <v>0</v>
      </c>
      <c r="G30" s="198">
        <f t="shared" ref="G30:P30" si="22">G28+G29</f>
        <v>0</v>
      </c>
      <c r="H30" s="198">
        <f t="shared" si="22"/>
        <v>5.391</v>
      </c>
      <c r="I30" s="198">
        <f t="shared" si="22"/>
        <v>5.391</v>
      </c>
      <c r="J30" s="198">
        <f t="shared" si="22"/>
        <v>5.391</v>
      </c>
      <c r="K30" s="198">
        <f t="shared" si="22"/>
        <v>3.411</v>
      </c>
      <c r="L30" s="198">
        <f t="shared" si="22"/>
        <v>3.411</v>
      </c>
      <c r="M30" s="198">
        <f t="shared" si="22"/>
        <v>3.411</v>
      </c>
      <c r="N30" s="198">
        <f t="shared" si="22"/>
        <v>3.411</v>
      </c>
      <c r="O30" s="198">
        <f t="shared" si="22"/>
        <v>8.0370000000000008</v>
      </c>
      <c r="P30" s="198">
        <f t="shared" si="22"/>
        <v>8.0370000000000008</v>
      </c>
      <c r="Q30" s="198">
        <f>Q28+Q29</f>
        <v>8.0370000000000008</v>
      </c>
      <c r="R30" s="198">
        <f>R28+R29</f>
        <v>-61.760999999999996</v>
      </c>
      <c r="S30" s="198">
        <f t="shared" ref="S30:AB30" si="23">S28+S29</f>
        <v>-61.760999999999996</v>
      </c>
      <c r="T30" s="198">
        <f t="shared" si="23"/>
        <v>-65.262</v>
      </c>
      <c r="U30" s="198">
        <f t="shared" si="23"/>
        <v>-61.760999999999996</v>
      </c>
      <c r="V30" s="198">
        <f t="shared" si="23"/>
        <v>-61.760999999999996</v>
      </c>
      <c r="W30" s="198">
        <f t="shared" si="23"/>
        <v>-65.262</v>
      </c>
      <c r="X30" s="198">
        <f t="shared" si="23"/>
        <v>-65.262</v>
      </c>
      <c r="Y30" s="198">
        <f t="shared" si="23"/>
        <v>-65.262</v>
      </c>
      <c r="Z30" s="198">
        <f t="shared" si="23"/>
        <v>-98.885999999999996</v>
      </c>
      <c r="AA30" s="198">
        <f t="shared" si="23"/>
        <v>-100.173</v>
      </c>
      <c r="AB30" s="198">
        <f t="shared" si="23"/>
        <v>-100.173</v>
      </c>
      <c r="AC30" s="198">
        <f>AC28+AC29</f>
        <v>-100.173</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7507</v>
      </c>
      <c r="E32" s="175" t="s">
        <v>24</v>
      </c>
      <c r="F32" s="237">
        <v>2397</v>
      </c>
      <c r="G32" s="237">
        <v>4498</v>
      </c>
      <c r="H32" s="237">
        <v>3477</v>
      </c>
      <c r="I32" s="237">
        <v>2470</v>
      </c>
      <c r="J32" s="237">
        <v>2681</v>
      </c>
      <c r="K32" s="237">
        <v>3936</v>
      </c>
      <c r="L32" s="237">
        <v>3029</v>
      </c>
      <c r="M32" s="237">
        <v>4048</v>
      </c>
      <c r="N32" s="237">
        <v>2860</v>
      </c>
      <c r="O32" s="237">
        <v>2494</v>
      </c>
      <c r="P32" s="237">
        <v>2580</v>
      </c>
      <c r="Q32" s="237">
        <v>3374</v>
      </c>
      <c r="R32" s="237">
        <v>4775</v>
      </c>
      <c r="S32" s="237">
        <v>4518</v>
      </c>
      <c r="T32" s="237">
        <v>15125</v>
      </c>
      <c r="U32" s="237">
        <v>5043</v>
      </c>
      <c r="V32" s="237">
        <v>6407</v>
      </c>
      <c r="W32" s="237">
        <v>13698</v>
      </c>
      <c r="X32" s="237">
        <v>7916</v>
      </c>
      <c r="Y32" s="237">
        <v>7573</v>
      </c>
      <c r="Z32" s="237">
        <v>7358</v>
      </c>
      <c r="AA32" s="237">
        <v>7054</v>
      </c>
      <c r="AB32" s="237">
        <v>7507</v>
      </c>
      <c r="AC32" s="237"/>
      <c r="AD32" s="202">
        <f t="shared" ref="AD32:AD39" si="25">SUM(F32:AC32)</f>
        <v>124818</v>
      </c>
      <c r="AE32" s="141">
        <v>25</v>
      </c>
    </row>
    <row r="33" spans="1:31">
      <c r="A33" s="199" t="s">
        <v>41</v>
      </c>
      <c r="B33" s="200">
        <f t="shared" si="24"/>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25"/>
        <v>0</v>
      </c>
      <c r="AE33" s="141">
        <v>26</v>
      </c>
    </row>
    <row r="34" spans="1:31">
      <c r="A34" s="199" t="s">
        <v>42</v>
      </c>
      <c r="B34" s="200">
        <f t="shared" si="24"/>
        <v>0</v>
      </c>
      <c r="E34" s="175" t="s">
        <v>24</v>
      </c>
      <c r="F34" s="237">
        <v>0</v>
      </c>
      <c r="G34" s="237">
        <v>0</v>
      </c>
      <c r="H34" s="237">
        <v>0</v>
      </c>
      <c r="I34" s="237">
        <v>0</v>
      </c>
      <c r="J34" s="237">
        <v>0</v>
      </c>
      <c r="K34" s="237">
        <v>623</v>
      </c>
      <c r="L34" s="237">
        <v>8885.48</v>
      </c>
      <c r="M34" s="237">
        <v>2812.630000000001</v>
      </c>
      <c r="N34" s="237">
        <v>2671.6999999999989</v>
      </c>
      <c r="O34" s="237">
        <v>625.46000000000095</v>
      </c>
      <c r="P34" s="237">
        <v>9567.2799999999988</v>
      </c>
      <c r="Q34" s="237">
        <v>11437.460000000003</v>
      </c>
      <c r="R34" s="237">
        <v>10000.239999999998</v>
      </c>
      <c r="S34" s="237">
        <v>6545.2000000000044</v>
      </c>
      <c r="T34" s="237">
        <v>12733.289999999986</v>
      </c>
      <c r="U34" s="237">
        <v>12824.790000000008</v>
      </c>
      <c r="V34" s="237">
        <v>14776.660000000003</v>
      </c>
      <c r="W34" s="237">
        <v>15396.5</v>
      </c>
      <c r="X34" s="237">
        <v>39575.050000000017</v>
      </c>
      <c r="Y34" s="237">
        <v>0</v>
      </c>
      <c r="Z34" s="237">
        <v>38004.959999999992</v>
      </c>
      <c r="AA34" s="237">
        <v>23174.510000000009</v>
      </c>
      <c r="AB34" s="237">
        <v>0</v>
      </c>
      <c r="AC34" s="237"/>
      <c r="AD34" s="202">
        <f t="shared" si="25"/>
        <v>209654.21000000002</v>
      </c>
      <c r="AE34" s="141">
        <v>27</v>
      </c>
    </row>
    <row r="35" spans="1:31">
      <c r="A35" s="199" t="s">
        <v>43</v>
      </c>
      <c r="B35" s="200">
        <f t="shared" si="24"/>
        <v>0</v>
      </c>
      <c r="E35" s="175" t="s">
        <v>24</v>
      </c>
      <c r="F35" s="237">
        <v>0</v>
      </c>
      <c r="G35" s="237">
        <v>0</v>
      </c>
      <c r="H35" s="237">
        <v>0</v>
      </c>
      <c r="I35" s="237">
        <v>108</v>
      </c>
      <c r="J35" s="237">
        <v>0</v>
      </c>
      <c r="K35" s="237">
        <v>0</v>
      </c>
      <c r="L35" s="237">
        <v>0</v>
      </c>
      <c r="M35" s="237">
        <v>0.23999999999999488</v>
      </c>
      <c r="N35" s="237">
        <v>0</v>
      </c>
      <c r="O35" s="237">
        <v>26102.19</v>
      </c>
      <c r="P35" s="237">
        <v>0</v>
      </c>
      <c r="Q35" s="237">
        <v>14177.189999999995</v>
      </c>
      <c r="R35" s="237">
        <v>0</v>
      </c>
      <c r="S35" s="237">
        <v>40590.200000000012</v>
      </c>
      <c r="T35" s="237">
        <v>49780.869999999995</v>
      </c>
      <c r="U35" s="237">
        <v>0</v>
      </c>
      <c r="V35" s="237">
        <v>19437.200000000012</v>
      </c>
      <c r="W35" s="237">
        <v>0</v>
      </c>
      <c r="X35" s="237">
        <v>48683.72</v>
      </c>
      <c r="Y35" s="237">
        <v>0</v>
      </c>
      <c r="Z35" s="237">
        <v>32317.72</v>
      </c>
      <c r="AA35" s="237">
        <v>14289.179999999993</v>
      </c>
      <c r="AB35" s="237">
        <v>0</v>
      </c>
      <c r="AC35" s="237"/>
      <c r="AD35" s="202">
        <f t="shared" si="25"/>
        <v>245486.51</v>
      </c>
      <c r="AE35" s="141">
        <v>28</v>
      </c>
    </row>
    <row r="36" spans="1:31">
      <c r="A36" s="199" t="s">
        <v>44</v>
      </c>
      <c r="B36" s="200">
        <f t="shared" si="24"/>
        <v>11700.260000000009</v>
      </c>
      <c r="E36" s="175" t="s">
        <v>24</v>
      </c>
      <c r="F36" s="237">
        <v>0</v>
      </c>
      <c r="G36" s="237">
        <v>0</v>
      </c>
      <c r="H36" s="237">
        <v>7689.69</v>
      </c>
      <c r="I36" s="237">
        <v>3510.3100000000004</v>
      </c>
      <c r="J36" s="237">
        <v>5122</v>
      </c>
      <c r="K36" s="237">
        <v>9631</v>
      </c>
      <c r="L36" s="237">
        <v>1134.5800000000017</v>
      </c>
      <c r="M36" s="237">
        <v>15008.43</v>
      </c>
      <c r="N36" s="237">
        <v>2337.0699999999997</v>
      </c>
      <c r="O36" s="237">
        <v>11840.089999999997</v>
      </c>
      <c r="P36" s="237">
        <v>9653.1600000000035</v>
      </c>
      <c r="Q36" s="237">
        <v>16934.949999999997</v>
      </c>
      <c r="R36" s="237">
        <v>18648.869999999995</v>
      </c>
      <c r="S36" s="237">
        <v>10995.630000000005</v>
      </c>
      <c r="T36" s="237">
        <v>1813.3300000000017</v>
      </c>
      <c r="U36" s="237">
        <v>14946.039999999994</v>
      </c>
      <c r="V36" s="237">
        <v>7436.5500000000175</v>
      </c>
      <c r="W36" s="237">
        <v>12641.429999999993</v>
      </c>
      <c r="X36" s="237">
        <v>14714.540000000008</v>
      </c>
      <c r="Y36" s="237">
        <v>15648.51999999999</v>
      </c>
      <c r="Z36" s="237">
        <v>17147.609999999986</v>
      </c>
      <c r="AA36" s="237">
        <v>19571.350000000006</v>
      </c>
      <c r="AB36" s="237">
        <v>11700.260000000009</v>
      </c>
      <c r="AC36" s="237"/>
      <c r="AD36" s="202">
        <f t="shared" si="25"/>
        <v>228125.41</v>
      </c>
      <c r="AE36" s="141">
        <v>29</v>
      </c>
    </row>
    <row r="37" spans="1:31">
      <c r="A37" s="199" t="s">
        <v>45</v>
      </c>
      <c r="B37" s="200">
        <f t="shared" si="24"/>
        <v>14363.719999999972</v>
      </c>
      <c r="E37" s="175" t="s">
        <v>24</v>
      </c>
      <c r="F37" s="237">
        <v>0</v>
      </c>
      <c r="G37" s="237">
        <v>0</v>
      </c>
      <c r="H37" s="237">
        <v>0</v>
      </c>
      <c r="I37" s="237">
        <v>63235</v>
      </c>
      <c r="J37" s="237">
        <v>0</v>
      </c>
      <c r="K37" s="237">
        <v>1820</v>
      </c>
      <c r="L37" s="237">
        <v>56611.460000000006</v>
      </c>
      <c r="M37" s="237">
        <v>16169.819999999992</v>
      </c>
      <c r="N37" s="237">
        <v>0</v>
      </c>
      <c r="O37" s="237">
        <v>55709.070000000007</v>
      </c>
      <c r="P37" s="237">
        <v>0</v>
      </c>
      <c r="Q37" s="237">
        <v>24310.989999999991</v>
      </c>
      <c r="R37" s="237">
        <v>0</v>
      </c>
      <c r="S37" s="237">
        <v>74190.49000000002</v>
      </c>
      <c r="T37" s="237">
        <v>91397.239999999991</v>
      </c>
      <c r="U37" s="237">
        <v>0</v>
      </c>
      <c r="V37" s="237">
        <v>36052.349999999977</v>
      </c>
      <c r="W37" s="237">
        <v>2585.9700000000303</v>
      </c>
      <c r="X37" s="237">
        <v>90498.01999999996</v>
      </c>
      <c r="Y37" s="237">
        <v>0</v>
      </c>
      <c r="Z37" s="237">
        <v>99230.410000000091</v>
      </c>
      <c r="AA37" s="237">
        <v>26966.489999999991</v>
      </c>
      <c r="AB37" s="237">
        <v>14363.719999999972</v>
      </c>
      <c r="AC37" s="237"/>
      <c r="AD37" s="202">
        <f t="shared" si="25"/>
        <v>653141.03</v>
      </c>
      <c r="AE37" s="141">
        <v>30</v>
      </c>
    </row>
    <row r="38" spans="1:31">
      <c r="A38" s="199" t="s">
        <v>46</v>
      </c>
      <c r="B38" s="200">
        <f t="shared" si="24"/>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25"/>
        <v>1951</v>
      </c>
      <c r="AE38" s="141">
        <v>31</v>
      </c>
    </row>
    <row r="39" spans="1:31">
      <c r="A39" s="199" t="s">
        <v>83</v>
      </c>
      <c r="B39" s="200">
        <f t="shared" si="24"/>
        <v>439</v>
      </c>
      <c r="E39" s="175" t="s">
        <v>24</v>
      </c>
      <c r="F39" s="237">
        <v>41</v>
      </c>
      <c r="G39" s="237">
        <v>76</v>
      </c>
      <c r="H39" s="237">
        <v>636</v>
      </c>
      <c r="I39" s="237">
        <v>1633</v>
      </c>
      <c r="J39" s="237">
        <v>213</v>
      </c>
      <c r="K39" s="237">
        <v>312</v>
      </c>
      <c r="L39" s="237">
        <v>1207</v>
      </c>
      <c r="M39" s="237">
        <v>521</v>
      </c>
      <c r="N39" s="237">
        <v>1458</v>
      </c>
      <c r="O39" s="237">
        <v>1912</v>
      </c>
      <c r="P39" s="237">
        <v>82</v>
      </c>
      <c r="Q39" s="237">
        <v>3281</v>
      </c>
      <c r="R39" s="237">
        <v>530</v>
      </c>
      <c r="S39" s="237">
        <v>3240</v>
      </c>
      <c r="T39" s="237">
        <v>5581</v>
      </c>
      <c r="U39" s="237">
        <v>90</v>
      </c>
      <c r="V39" s="237">
        <v>1884</v>
      </c>
      <c r="W39" s="237">
        <v>2584</v>
      </c>
      <c r="X39" s="237">
        <v>4846</v>
      </c>
      <c r="Y39" s="237">
        <v>707</v>
      </c>
      <c r="Z39" s="237">
        <v>6005</v>
      </c>
      <c r="AA39" s="237">
        <v>2236</v>
      </c>
      <c r="AB39" s="237">
        <v>439</v>
      </c>
      <c r="AC39" s="237"/>
      <c r="AD39" s="202">
        <f t="shared" si="25"/>
        <v>39514</v>
      </c>
      <c r="AE39" s="141">
        <v>32</v>
      </c>
    </row>
    <row r="40" spans="1:31">
      <c r="A40" s="194" t="s">
        <v>47</v>
      </c>
      <c r="B40" s="203">
        <f t="shared" si="24"/>
        <v>34066.979999999981</v>
      </c>
      <c r="C40" s="187"/>
      <c r="D40" s="187"/>
      <c r="E40" s="187"/>
      <c r="F40" s="308">
        <v>2438</v>
      </c>
      <c r="G40" s="308">
        <v>4574</v>
      </c>
      <c r="H40" s="308">
        <v>11802.689999999999</v>
      </c>
      <c r="I40" s="308">
        <v>70956.31</v>
      </c>
      <c r="J40" s="308">
        <v>8060</v>
      </c>
      <c r="K40" s="308">
        <v>16615</v>
      </c>
      <c r="L40" s="308">
        <v>71953.52</v>
      </c>
      <c r="M40" s="308">
        <v>39019.119999999995</v>
      </c>
      <c r="N40" s="308">
        <v>8232.7699999999986</v>
      </c>
      <c r="O40" s="308">
        <v>98815.81</v>
      </c>
      <c r="P40" s="308">
        <v>22020.52</v>
      </c>
      <c r="Q40" s="308">
        <v>73752.50999999998</v>
      </c>
      <c r="R40" s="308">
        <f>SUM(R32:R39)</f>
        <v>34006.109999999993</v>
      </c>
      <c r="S40" s="308">
        <f>SUM(S32:S39)</f>
        <v>140125.52000000005</v>
      </c>
      <c r="T40" s="308">
        <f t="shared" ref="T40:AC40" si="26">SUM(T32:T39)</f>
        <v>176525.72999999998</v>
      </c>
      <c r="U40" s="308">
        <f t="shared" si="26"/>
        <v>32949.83</v>
      </c>
      <c r="V40" s="308">
        <f t="shared" si="26"/>
        <v>86051.760000000009</v>
      </c>
      <c r="W40" s="308">
        <f t="shared" si="26"/>
        <v>46980.900000000023</v>
      </c>
      <c r="X40" s="308">
        <f t="shared" si="26"/>
        <v>206280.33</v>
      </c>
      <c r="Y40" s="204">
        <f t="shared" si="26"/>
        <v>23995.51999999999</v>
      </c>
      <c r="Z40" s="204">
        <f t="shared" si="26"/>
        <v>200121.70000000007</v>
      </c>
      <c r="AA40" s="204">
        <f t="shared" si="26"/>
        <v>93345.53</v>
      </c>
      <c r="AB40" s="204">
        <f t="shared" si="26"/>
        <v>34066.979999999981</v>
      </c>
      <c r="AC40" s="204">
        <f t="shared" si="26"/>
        <v>0</v>
      </c>
      <c r="AD40" s="205">
        <f>SUM(F40:AC40)</f>
        <v>1502690.16</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171"/>
      <c r="Z41" s="171"/>
      <c r="AA41" s="171"/>
      <c r="AB41" s="171"/>
      <c r="AC41" s="171"/>
      <c r="AD41" s="172"/>
      <c r="AE41" s="141">
        <v>34</v>
      </c>
    </row>
    <row r="42" spans="1:31">
      <c r="A42" s="199" t="s">
        <v>88</v>
      </c>
      <c r="B42" s="206">
        <f t="shared" ref="B42:B49" si="27">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172"/>
      <c r="AE42" s="141">
        <v>35</v>
      </c>
    </row>
    <row r="43" spans="1:31">
      <c r="A43" s="199" t="s">
        <v>89</v>
      </c>
      <c r="B43" s="206">
        <f t="shared" si="27"/>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7"/>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7"/>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7"/>
        <v>109959.7</v>
      </c>
      <c r="E46" s="175" t="s">
        <v>111</v>
      </c>
      <c r="F46" s="237">
        <v>0</v>
      </c>
      <c r="G46" s="237">
        <v>0</v>
      </c>
      <c r="H46" s="237">
        <v>0</v>
      </c>
      <c r="I46" s="237">
        <v>0</v>
      </c>
      <c r="J46" s="237">
        <v>0</v>
      </c>
      <c r="K46" s="237">
        <v>0</v>
      </c>
      <c r="L46" s="237">
        <v>0</v>
      </c>
      <c r="M46" s="237">
        <v>0</v>
      </c>
      <c r="N46" s="237">
        <v>0</v>
      </c>
      <c r="O46" s="237">
        <v>30584</v>
      </c>
      <c r="P46" s="237">
        <v>30583.66</v>
      </c>
      <c r="Q46" s="237">
        <v>23819.59</v>
      </c>
      <c r="R46" s="237">
        <v>24560.16</v>
      </c>
      <c r="S46" s="237">
        <v>28536.19</v>
      </c>
      <c r="T46" s="237">
        <v>28436.51</v>
      </c>
      <c r="U46" s="237">
        <v>38957.54</v>
      </c>
      <c r="V46" s="237">
        <v>116147.84</v>
      </c>
      <c r="W46" s="237">
        <v>128593.64</v>
      </c>
      <c r="X46" s="237">
        <v>132676.99</v>
      </c>
      <c r="Y46" s="237">
        <v>127591.67</v>
      </c>
      <c r="Z46" s="237">
        <v>120977.71</v>
      </c>
      <c r="AA46" s="237">
        <v>121349.97</v>
      </c>
      <c r="AB46" s="237">
        <v>109959.7</v>
      </c>
      <c r="AC46" s="237"/>
      <c r="AD46" s="172"/>
      <c r="AE46" s="141">
        <v>39</v>
      </c>
    </row>
    <row r="47" spans="1:31">
      <c r="A47" s="199" t="s">
        <v>93</v>
      </c>
      <c r="B47" s="206">
        <f t="shared" si="27"/>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7"/>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172"/>
      <c r="AE48" s="141">
        <v>41</v>
      </c>
    </row>
    <row r="49" spans="1:31">
      <c r="A49" s="199" t="s">
        <v>95</v>
      </c>
      <c r="B49" s="206">
        <f t="shared" si="27"/>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172"/>
      <c r="AE49" s="141">
        <v>42</v>
      </c>
    </row>
    <row r="50" spans="1:31">
      <c r="A50" s="167" t="s">
        <v>50</v>
      </c>
      <c r="B50" s="168"/>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172"/>
      <c r="AE50" s="141">
        <v>43</v>
      </c>
    </row>
    <row r="51" spans="1:31">
      <c r="A51" s="136" t="s">
        <v>59</v>
      </c>
      <c r="B51" s="207">
        <f>HLOOKUP($B$7,$F$8:$AC$75,AE51,FALSE)</f>
        <v>4835028</v>
      </c>
      <c r="F51" s="208">
        <f>$F$4</f>
        <v>4423600</v>
      </c>
      <c r="G51" s="208">
        <f t="shared" ref="G51:Q51" si="28">$F$4</f>
        <v>4423600</v>
      </c>
      <c r="H51" s="208">
        <f t="shared" si="28"/>
        <v>4423600</v>
      </c>
      <c r="I51" s="208">
        <f t="shared" si="28"/>
        <v>4423600</v>
      </c>
      <c r="J51" s="208">
        <f t="shared" si="28"/>
        <v>4423600</v>
      </c>
      <c r="K51" s="208">
        <f t="shared" si="28"/>
        <v>4423600</v>
      </c>
      <c r="L51" s="208">
        <f t="shared" si="28"/>
        <v>4423600</v>
      </c>
      <c r="M51" s="208">
        <f t="shared" si="28"/>
        <v>4423600</v>
      </c>
      <c r="N51" s="208">
        <f t="shared" si="28"/>
        <v>4423600</v>
      </c>
      <c r="O51" s="208">
        <f t="shared" si="28"/>
        <v>4423600</v>
      </c>
      <c r="P51" s="208">
        <f t="shared" si="28"/>
        <v>4423600</v>
      </c>
      <c r="Q51" s="208">
        <f t="shared" si="28"/>
        <v>4423600</v>
      </c>
      <c r="R51" s="208">
        <f>$G$4</f>
        <v>4835028</v>
      </c>
      <c r="S51" s="208">
        <f t="shared" ref="S51:AC51" si="29">$G$4</f>
        <v>4835028</v>
      </c>
      <c r="T51" s="208">
        <f t="shared" si="29"/>
        <v>4835028</v>
      </c>
      <c r="U51" s="208">
        <f t="shared" si="29"/>
        <v>4835028</v>
      </c>
      <c r="V51" s="208">
        <f t="shared" si="29"/>
        <v>4835028</v>
      </c>
      <c r="W51" s="208">
        <f t="shared" si="29"/>
        <v>4835028</v>
      </c>
      <c r="X51" s="208">
        <f t="shared" si="29"/>
        <v>4835028</v>
      </c>
      <c r="Y51" s="208">
        <f t="shared" si="29"/>
        <v>4835028</v>
      </c>
      <c r="Z51" s="208">
        <f t="shared" si="29"/>
        <v>4835028</v>
      </c>
      <c r="AA51" s="208">
        <f t="shared" si="29"/>
        <v>4835028</v>
      </c>
      <c r="AB51" s="208">
        <f t="shared" si="29"/>
        <v>4835028</v>
      </c>
      <c r="AC51" s="208">
        <f t="shared" si="29"/>
        <v>4835028</v>
      </c>
      <c r="AD51" s="209"/>
      <c r="AE51" s="141">
        <v>44</v>
      </c>
    </row>
    <row r="52" spans="1:31">
      <c r="A52" s="136" t="s">
        <v>60</v>
      </c>
      <c r="B52" s="207">
        <f>HLOOKUP($B$7,$F$8:$AC$75,AE52,FALSE)</f>
        <v>4432109</v>
      </c>
      <c r="F52" s="210">
        <f t="shared" ref="F52:AC52" si="30">F51*(F9/12)</f>
        <v>368633.33333333331</v>
      </c>
      <c r="G52" s="210">
        <f t="shared" si="30"/>
        <v>737266.66666666663</v>
      </c>
      <c r="H52" s="210">
        <f t="shared" si="30"/>
        <v>1105900</v>
      </c>
      <c r="I52" s="210">
        <f t="shared" si="30"/>
        <v>1474533.3333333333</v>
      </c>
      <c r="J52" s="210">
        <f t="shared" si="30"/>
        <v>1843166.6666666667</v>
      </c>
      <c r="K52" s="210">
        <f t="shared" si="30"/>
        <v>2211800</v>
      </c>
      <c r="L52" s="210">
        <f t="shared" si="30"/>
        <v>2580433.3333333335</v>
      </c>
      <c r="M52" s="210">
        <f t="shared" si="30"/>
        <v>2949066.6666666665</v>
      </c>
      <c r="N52" s="210">
        <f t="shared" si="30"/>
        <v>3317700</v>
      </c>
      <c r="O52" s="210">
        <f t="shared" si="30"/>
        <v>3686333.3333333335</v>
      </c>
      <c r="P52" s="210">
        <f t="shared" si="30"/>
        <v>4054966.6666666665</v>
      </c>
      <c r="Q52" s="210">
        <f t="shared" si="30"/>
        <v>4423600</v>
      </c>
      <c r="R52" s="210">
        <f t="shared" si="30"/>
        <v>402919</v>
      </c>
      <c r="S52" s="210">
        <f t="shared" si="30"/>
        <v>805838</v>
      </c>
      <c r="T52" s="210">
        <f t="shared" si="30"/>
        <v>1208757</v>
      </c>
      <c r="U52" s="210">
        <f t="shared" si="30"/>
        <v>1611676</v>
      </c>
      <c r="V52" s="210">
        <f t="shared" si="30"/>
        <v>2014595</v>
      </c>
      <c r="W52" s="210">
        <f t="shared" si="30"/>
        <v>2417514</v>
      </c>
      <c r="X52" s="210">
        <f t="shared" si="30"/>
        <v>2820433</v>
      </c>
      <c r="Y52" s="210">
        <f t="shared" si="30"/>
        <v>3223352</v>
      </c>
      <c r="Z52" s="210">
        <f t="shared" si="30"/>
        <v>3626271</v>
      </c>
      <c r="AA52" s="210">
        <f t="shared" si="30"/>
        <v>4029190</v>
      </c>
      <c r="AB52" s="210">
        <f t="shared" si="30"/>
        <v>4432109</v>
      </c>
      <c r="AC52" s="210">
        <f t="shared" si="30"/>
        <v>4835028</v>
      </c>
      <c r="AD52" s="166"/>
      <c r="AE52" s="141">
        <v>45</v>
      </c>
    </row>
    <row r="53" spans="1:31">
      <c r="A53" s="182" t="s">
        <v>55</v>
      </c>
      <c r="B53" s="206">
        <f>HLOOKUP($B$7,$F$8:$AC$75,AE53,FALSE)</f>
        <v>1074449.9100000001</v>
      </c>
      <c r="F53" s="211">
        <f>F40</f>
        <v>2438</v>
      </c>
      <c r="G53" s="211">
        <f>F53+G40</f>
        <v>7012</v>
      </c>
      <c r="H53" s="211">
        <f t="shared" ref="H53:Q53" si="31">G53+H40</f>
        <v>18814.689999999999</v>
      </c>
      <c r="I53" s="211">
        <f t="shared" si="31"/>
        <v>89771</v>
      </c>
      <c r="J53" s="211">
        <f t="shared" si="31"/>
        <v>97831</v>
      </c>
      <c r="K53" s="211">
        <f t="shared" si="31"/>
        <v>114446</v>
      </c>
      <c r="L53" s="211">
        <f t="shared" si="31"/>
        <v>186399.52000000002</v>
      </c>
      <c r="M53" s="211">
        <f t="shared" si="31"/>
        <v>225418.64</v>
      </c>
      <c r="N53" s="211">
        <f t="shared" si="31"/>
        <v>233651.41</v>
      </c>
      <c r="O53" s="211">
        <f t="shared" si="31"/>
        <v>332467.21999999997</v>
      </c>
      <c r="P53" s="211">
        <f t="shared" si="31"/>
        <v>354487.74</v>
      </c>
      <c r="Q53" s="211">
        <f t="shared" si="31"/>
        <v>428240.25</v>
      </c>
      <c r="R53" s="211">
        <f>R40</f>
        <v>34006.109999999993</v>
      </c>
      <c r="S53" s="211">
        <f>R53+S40</f>
        <v>174131.63000000003</v>
      </c>
      <c r="T53" s="211">
        <f>S53+T40</f>
        <v>350657.36</v>
      </c>
      <c r="U53" s="211">
        <f t="shared" ref="U53:AC53" si="32">T53+U40</f>
        <v>383607.19</v>
      </c>
      <c r="V53" s="211">
        <f t="shared" si="32"/>
        <v>469658.95</v>
      </c>
      <c r="W53" s="211">
        <f t="shared" si="32"/>
        <v>516639.85000000003</v>
      </c>
      <c r="X53" s="211">
        <f t="shared" si="32"/>
        <v>722920.18</v>
      </c>
      <c r="Y53" s="211">
        <f t="shared" si="32"/>
        <v>746915.70000000007</v>
      </c>
      <c r="Z53" s="211">
        <f t="shared" si="32"/>
        <v>947037.40000000014</v>
      </c>
      <c r="AA53" s="211">
        <f t="shared" si="32"/>
        <v>1040382.9300000002</v>
      </c>
      <c r="AB53" s="211">
        <f t="shared" si="32"/>
        <v>1074449.9100000001</v>
      </c>
      <c r="AC53" s="211">
        <f t="shared" si="32"/>
        <v>1074449.9100000001</v>
      </c>
      <c r="AD53" s="212"/>
      <c r="AE53" s="141">
        <v>46</v>
      </c>
    </row>
    <row r="54" spans="1:31">
      <c r="A54" s="182" t="s">
        <v>14</v>
      </c>
      <c r="B54" s="206">
        <f>HLOOKUP($B$7,$F$8:$AC$75,AE54,FALSE)</f>
        <v>109959.7</v>
      </c>
      <c r="E54" s="139"/>
      <c r="F54" s="211">
        <f>SUM(F42:F49)</f>
        <v>0</v>
      </c>
      <c r="G54" s="211">
        <f t="shared" ref="G54:Q54" si="33">SUM(G42:G49)</f>
        <v>0</v>
      </c>
      <c r="H54" s="211">
        <f t="shared" si="33"/>
        <v>0</v>
      </c>
      <c r="I54" s="211">
        <f t="shared" si="33"/>
        <v>0</v>
      </c>
      <c r="J54" s="211">
        <f t="shared" si="33"/>
        <v>0</v>
      </c>
      <c r="K54" s="211">
        <f t="shared" si="33"/>
        <v>0</v>
      </c>
      <c r="L54" s="211">
        <f t="shared" si="33"/>
        <v>0</v>
      </c>
      <c r="M54" s="211">
        <f t="shared" si="33"/>
        <v>0</v>
      </c>
      <c r="N54" s="211">
        <f t="shared" si="33"/>
        <v>0</v>
      </c>
      <c r="O54" s="211">
        <f t="shared" si="33"/>
        <v>30584</v>
      </c>
      <c r="P54" s="211">
        <f t="shared" si="33"/>
        <v>30583.66</v>
      </c>
      <c r="Q54" s="211">
        <f t="shared" si="33"/>
        <v>23819.59</v>
      </c>
      <c r="R54" s="211">
        <f>SUM(R42:R49)</f>
        <v>24560.16</v>
      </c>
      <c r="S54" s="211">
        <f t="shared" ref="S54:AC54" si="34">SUM(S42:S49)</f>
        <v>28536.19</v>
      </c>
      <c r="T54" s="211">
        <f t="shared" si="34"/>
        <v>28436.51</v>
      </c>
      <c r="U54" s="211">
        <f t="shared" si="34"/>
        <v>38957.54</v>
      </c>
      <c r="V54" s="211">
        <f t="shared" si="34"/>
        <v>116147.84</v>
      </c>
      <c r="W54" s="211">
        <f t="shared" si="34"/>
        <v>128593.64</v>
      </c>
      <c r="X54" s="211">
        <f t="shared" si="34"/>
        <v>132676.99</v>
      </c>
      <c r="Y54" s="211">
        <f t="shared" si="34"/>
        <v>127591.67</v>
      </c>
      <c r="Z54" s="211">
        <f t="shared" si="34"/>
        <v>120977.71</v>
      </c>
      <c r="AA54" s="211">
        <f t="shared" si="34"/>
        <v>121349.97</v>
      </c>
      <c r="AB54" s="211">
        <f t="shared" si="34"/>
        <v>109959.7</v>
      </c>
      <c r="AC54" s="211">
        <f t="shared" si="34"/>
        <v>0</v>
      </c>
      <c r="AD54" s="212"/>
      <c r="AE54" s="141">
        <v>47</v>
      </c>
    </row>
    <row r="55" spans="1:31">
      <c r="A55" s="213" t="s">
        <v>56</v>
      </c>
      <c r="B55" s="203">
        <f>HLOOKUP($B$7,$F$8:$AC$75,AE55,FALSE)</f>
        <v>1184409.6100000001</v>
      </c>
      <c r="C55" s="187"/>
      <c r="D55" s="187"/>
      <c r="E55" s="214"/>
      <c r="F55" s="215">
        <f>F53+F54</f>
        <v>2438</v>
      </c>
      <c r="G55" s="215">
        <f>G53+G54</f>
        <v>7012</v>
      </c>
      <c r="H55" s="215">
        <f>H53+H54</f>
        <v>18814.689999999999</v>
      </c>
      <c r="I55" s="215">
        <f t="shared" ref="I55:Q55" si="35">I53+I54</f>
        <v>89771</v>
      </c>
      <c r="J55" s="215">
        <f t="shared" si="35"/>
        <v>97831</v>
      </c>
      <c r="K55" s="215">
        <f t="shared" si="35"/>
        <v>114446</v>
      </c>
      <c r="L55" s="215">
        <f t="shared" si="35"/>
        <v>186399.52000000002</v>
      </c>
      <c r="M55" s="215">
        <f t="shared" si="35"/>
        <v>225418.64</v>
      </c>
      <c r="N55" s="215">
        <f t="shared" si="35"/>
        <v>233651.41</v>
      </c>
      <c r="O55" s="215">
        <f t="shared" si="35"/>
        <v>363051.22</v>
      </c>
      <c r="P55" s="215">
        <f t="shared" si="35"/>
        <v>385071.39999999997</v>
      </c>
      <c r="Q55" s="215">
        <f t="shared" si="35"/>
        <v>452059.84</v>
      </c>
      <c r="R55" s="215">
        <f>R53+R54</f>
        <v>58566.26999999999</v>
      </c>
      <c r="S55" s="215">
        <f>S53+S54</f>
        <v>202667.82000000004</v>
      </c>
      <c r="T55" s="215">
        <f>T53+T54</f>
        <v>379093.87</v>
      </c>
      <c r="U55" s="215">
        <f t="shared" ref="U55:AC55" si="36">U53+U54</f>
        <v>422564.73</v>
      </c>
      <c r="V55" s="215">
        <f t="shared" si="36"/>
        <v>585806.79</v>
      </c>
      <c r="W55" s="215">
        <f t="shared" si="36"/>
        <v>645233.49</v>
      </c>
      <c r="X55" s="215">
        <f t="shared" si="36"/>
        <v>855597.17</v>
      </c>
      <c r="Y55" s="215">
        <f t="shared" si="36"/>
        <v>874507.37000000011</v>
      </c>
      <c r="Z55" s="215">
        <f t="shared" si="36"/>
        <v>1068015.1100000001</v>
      </c>
      <c r="AA55" s="215">
        <f t="shared" si="36"/>
        <v>1161732.9000000001</v>
      </c>
      <c r="AB55" s="215">
        <f t="shared" si="36"/>
        <v>1184409.6100000001</v>
      </c>
      <c r="AC55" s="215">
        <f t="shared" si="36"/>
        <v>1074449.9100000001</v>
      </c>
      <c r="AD55" s="212"/>
      <c r="AE55" s="141">
        <v>48</v>
      </c>
    </row>
    <row r="56" spans="1:31">
      <c r="A56" s="182" t="s">
        <v>72</v>
      </c>
      <c r="B56" s="189">
        <f>IFERROR(HLOOKUP($B$7,$F$8:$AC$75,AE56,FALSE),"-  ")</f>
        <v>0.22222206572536915</v>
      </c>
      <c r="F56" s="189">
        <f>IFERROR(F53/F51,"-  ")</f>
        <v>5.5113482231666517E-4</v>
      </c>
      <c r="G56" s="189">
        <f t="shared" ref="G56:Q56" si="37">IFERROR(G53/G51,"-  ")</f>
        <v>1.5851342797721312E-3</v>
      </c>
      <c r="H56" s="189">
        <f t="shared" si="37"/>
        <v>4.2532530066009579E-3</v>
      </c>
      <c r="I56" s="189">
        <f t="shared" si="37"/>
        <v>2.0293652228953792E-2</v>
      </c>
      <c r="J56" s="189">
        <f t="shared" si="37"/>
        <v>2.211569762184646E-2</v>
      </c>
      <c r="K56" s="189">
        <f t="shared" si="37"/>
        <v>2.5871688217741207E-2</v>
      </c>
      <c r="L56" s="189">
        <f t="shared" si="37"/>
        <v>4.2137516954516688E-2</v>
      </c>
      <c r="M56" s="189">
        <f t="shared" si="37"/>
        <v>5.0958187901256898E-2</v>
      </c>
      <c r="N56" s="189">
        <f t="shared" si="37"/>
        <v>5.2819289718781082E-2</v>
      </c>
      <c r="O56" s="189">
        <f t="shared" si="37"/>
        <v>7.5157613708291882E-2</v>
      </c>
      <c r="P56" s="189">
        <f t="shared" si="37"/>
        <v>8.0135577357808116E-2</v>
      </c>
      <c r="Q56" s="189">
        <f t="shared" si="37"/>
        <v>9.6808086174156802E-2</v>
      </c>
      <c r="R56" s="189">
        <f>IFERROR(R53/R51,"-  ")</f>
        <v>7.0332808827580718E-3</v>
      </c>
      <c r="S56" s="189">
        <f t="shared" ref="S56:AC56" si="38">IFERROR(S53/S51,"-  ")</f>
        <v>3.6014606326995421E-2</v>
      </c>
      <c r="T56" s="189">
        <f t="shared" si="38"/>
        <v>7.2524370076036779E-2</v>
      </c>
      <c r="U56" s="189">
        <f t="shared" si="38"/>
        <v>7.9339186867170161E-2</v>
      </c>
      <c r="V56" s="189">
        <f t="shared" si="38"/>
        <v>9.7136759083918445E-2</v>
      </c>
      <c r="W56" s="189">
        <f t="shared" si="38"/>
        <v>0.10685353838695454</v>
      </c>
      <c r="X56" s="189">
        <f t="shared" si="38"/>
        <v>0.14951726856597317</v>
      </c>
      <c r="Y56" s="189">
        <f t="shared" si="38"/>
        <v>0.15448011883281754</v>
      </c>
      <c r="Z56" s="189">
        <f t="shared" si="38"/>
        <v>0.19587009630554367</v>
      </c>
      <c r="AA56" s="189">
        <f t="shared" si="38"/>
        <v>0.21517619546360439</v>
      </c>
      <c r="AB56" s="189">
        <f t="shared" si="38"/>
        <v>0.22222206572536915</v>
      </c>
      <c r="AC56" s="189">
        <f t="shared" si="38"/>
        <v>0.22222206572536915</v>
      </c>
      <c r="AD56" s="190"/>
      <c r="AE56" s="141">
        <v>49</v>
      </c>
    </row>
    <row r="57" spans="1:31">
      <c r="A57" s="182" t="s">
        <v>73</v>
      </c>
      <c r="B57" s="189">
        <f>IFERROR(HLOOKUP($B$7,$F$8:$AC$75,AE57,FALSE),"-  ")</f>
        <v>0.24496437455998188</v>
      </c>
      <c r="F57" s="189">
        <f>IFERROR(F55/F51,"-  ")</f>
        <v>5.5113482231666517E-4</v>
      </c>
      <c r="G57" s="189">
        <f t="shared" ref="G57:Q57" si="39">IFERROR(G55/G51,"-  ")</f>
        <v>1.5851342797721312E-3</v>
      </c>
      <c r="H57" s="189">
        <f t="shared" si="39"/>
        <v>4.2532530066009579E-3</v>
      </c>
      <c r="I57" s="189">
        <f t="shared" si="39"/>
        <v>2.0293652228953792E-2</v>
      </c>
      <c r="J57" s="189">
        <f t="shared" si="39"/>
        <v>2.211569762184646E-2</v>
      </c>
      <c r="K57" s="189">
        <f t="shared" si="39"/>
        <v>2.5871688217741207E-2</v>
      </c>
      <c r="L57" s="189">
        <f t="shared" si="39"/>
        <v>4.2137516954516688E-2</v>
      </c>
      <c r="M57" s="189">
        <f t="shared" si="39"/>
        <v>5.0958187901256898E-2</v>
      </c>
      <c r="N57" s="189">
        <f t="shared" si="39"/>
        <v>5.2819289718781082E-2</v>
      </c>
      <c r="O57" s="189">
        <f t="shared" si="39"/>
        <v>8.2071439551496511E-2</v>
      </c>
      <c r="P57" s="189">
        <f t="shared" si="39"/>
        <v>8.7049326340537109E-2</v>
      </c>
      <c r="Q57" s="189">
        <f t="shared" si="39"/>
        <v>0.10219274798806402</v>
      </c>
      <c r="R57" s="189">
        <f>IFERROR(R55/R51,"-  ")</f>
        <v>1.2112912272690042E-2</v>
      </c>
      <c r="S57" s="189">
        <f t="shared" ref="S57:AC57" si="40">IFERROR(S55/S51,"-  ")</f>
        <v>4.1916576284563405E-2</v>
      </c>
      <c r="T57" s="189">
        <f t="shared" si="40"/>
        <v>7.8405723813802106E-2</v>
      </c>
      <c r="U57" s="189">
        <f t="shared" si="40"/>
        <v>8.7396542481243122E-2</v>
      </c>
      <c r="V57" s="189">
        <f t="shared" si="40"/>
        <v>0.12115892400209473</v>
      </c>
      <c r="W57" s="189">
        <f t="shared" si="40"/>
        <v>0.13344979387916678</v>
      </c>
      <c r="X57" s="189">
        <f t="shared" si="40"/>
        <v>0.176958058981251</v>
      </c>
      <c r="Y57" s="189">
        <f t="shared" si="40"/>
        <v>0.18086914284674258</v>
      </c>
      <c r="Z57" s="189">
        <f t="shared" si="40"/>
        <v>0.22089119442534771</v>
      </c>
      <c r="AA57" s="189">
        <f t="shared" si="40"/>
        <v>0.2402742858986546</v>
      </c>
      <c r="AB57" s="189">
        <f t="shared" si="40"/>
        <v>0.24496437455998188</v>
      </c>
      <c r="AC57" s="189">
        <f t="shared" si="40"/>
        <v>0.22222206572536915</v>
      </c>
      <c r="AD57" s="190"/>
      <c r="AE57" s="141">
        <v>50</v>
      </c>
    </row>
    <row r="58" spans="1:31">
      <c r="A58" s="182" t="s">
        <v>74</v>
      </c>
      <c r="B58" s="189">
        <f>IFERROR(HLOOKUP($B$7,$F$8:$AC$75,AE58,FALSE),"-  ")</f>
        <v>0.2424240717004027</v>
      </c>
      <c r="F58" s="189">
        <f>IFERROR(F53/F52,"-  ")</f>
        <v>6.6136178677999825E-3</v>
      </c>
      <c r="G58" s="189">
        <f t="shared" ref="G58:Q58" si="41">IFERROR(G53/G52,"-  ")</f>
        <v>9.5108056786327878E-3</v>
      </c>
      <c r="H58" s="189">
        <f t="shared" si="41"/>
        <v>1.7013012026403831E-2</v>
      </c>
      <c r="I58" s="189">
        <f t="shared" si="41"/>
        <v>6.088095668686138E-2</v>
      </c>
      <c r="J58" s="189">
        <f t="shared" si="41"/>
        <v>5.3077674292431501E-2</v>
      </c>
      <c r="K58" s="189">
        <f t="shared" si="41"/>
        <v>5.1743376435482415E-2</v>
      </c>
      <c r="L58" s="189">
        <f t="shared" si="41"/>
        <v>7.2235743350600026E-2</v>
      </c>
      <c r="M58" s="189">
        <f t="shared" si="41"/>
        <v>7.643728185188535E-2</v>
      </c>
      <c r="N58" s="189">
        <f t="shared" si="41"/>
        <v>7.0425719625041447E-2</v>
      </c>
      <c r="O58" s="189">
        <f t="shared" si="41"/>
        <v>9.0189136449950261E-2</v>
      </c>
      <c r="P58" s="189">
        <f t="shared" si="41"/>
        <v>8.7420629844881581E-2</v>
      </c>
      <c r="Q58" s="189">
        <f t="shared" si="41"/>
        <v>9.6808086174156802E-2</v>
      </c>
      <c r="R58" s="189">
        <f>IFERROR(R53/R52,"-  ")</f>
        <v>8.4399370593096865E-2</v>
      </c>
      <c r="S58" s="189">
        <f t="shared" ref="S58:AC58" si="42">IFERROR(S53/S52,"-  ")</f>
        <v>0.21608763796197256</v>
      </c>
      <c r="T58" s="189">
        <f t="shared" si="42"/>
        <v>0.29009748030414712</v>
      </c>
      <c r="U58" s="189">
        <f t="shared" si="42"/>
        <v>0.23801756060151047</v>
      </c>
      <c r="V58" s="189">
        <f t="shared" si="42"/>
        <v>0.23312822180140425</v>
      </c>
      <c r="W58" s="189">
        <f t="shared" si="42"/>
        <v>0.21370707677390907</v>
      </c>
      <c r="X58" s="189">
        <f t="shared" si="42"/>
        <v>0.25631531754166825</v>
      </c>
      <c r="Y58" s="189">
        <f t="shared" si="42"/>
        <v>0.23172017824922631</v>
      </c>
      <c r="Z58" s="189">
        <f t="shared" si="42"/>
        <v>0.26116012840739156</v>
      </c>
      <c r="AA58" s="189">
        <f t="shared" si="42"/>
        <v>0.25821143455632528</v>
      </c>
      <c r="AB58" s="189">
        <f t="shared" si="42"/>
        <v>0.2424240717004027</v>
      </c>
      <c r="AC58" s="189">
        <f t="shared" si="42"/>
        <v>0.22222206572536915</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20211776</v>
      </c>
      <c r="F60" s="217">
        <f>SUM($F$4:$I$4)</f>
        <v>20211776</v>
      </c>
      <c r="G60" s="217">
        <f t="shared" ref="G60:AC60" si="43">SUM($F$4:$I$4)</f>
        <v>20211776</v>
      </c>
      <c r="H60" s="217">
        <f t="shared" si="43"/>
        <v>20211776</v>
      </c>
      <c r="I60" s="217">
        <f t="shared" si="43"/>
        <v>20211776</v>
      </c>
      <c r="J60" s="217">
        <f t="shared" si="43"/>
        <v>20211776</v>
      </c>
      <c r="K60" s="217">
        <f t="shared" si="43"/>
        <v>20211776</v>
      </c>
      <c r="L60" s="217">
        <f t="shared" si="43"/>
        <v>20211776</v>
      </c>
      <c r="M60" s="217">
        <f t="shared" si="43"/>
        <v>20211776</v>
      </c>
      <c r="N60" s="217">
        <f t="shared" si="43"/>
        <v>20211776</v>
      </c>
      <c r="O60" s="217">
        <f t="shared" si="43"/>
        <v>20211776</v>
      </c>
      <c r="P60" s="217">
        <f t="shared" si="43"/>
        <v>20211776</v>
      </c>
      <c r="Q60" s="217">
        <f t="shared" si="43"/>
        <v>20211776</v>
      </c>
      <c r="R60" s="217">
        <f t="shared" si="43"/>
        <v>20211776</v>
      </c>
      <c r="S60" s="217">
        <f t="shared" si="43"/>
        <v>20211776</v>
      </c>
      <c r="T60" s="217">
        <f t="shared" si="43"/>
        <v>20211776</v>
      </c>
      <c r="U60" s="217">
        <f t="shared" si="43"/>
        <v>20211776</v>
      </c>
      <c r="V60" s="217">
        <f t="shared" si="43"/>
        <v>20211776</v>
      </c>
      <c r="W60" s="217">
        <f t="shared" si="43"/>
        <v>20211776</v>
      </c>
      <c r="X60" s="217">
        <f t="shared" si="43"/>
        <v>20211776</v>
      </c>
      <c r="Y60" s="217">
        <f t="shared" si="43"/>
        <v>20211776</v>
      </c>
      <c r="Z60" s="217">
        <f t="shared" si="43"/>
        <v>20211776</v>
      </c>
      <c r="AA60" s="217">
        <f t="shared" si="43"/>
        <v>20211776</v>
      </c>
      <c r="AB60" s="217">
        <f>SUM($F$4:$I$4)</f>
        <v>20211776</v>
      </c>
      <c r="AC60" s="217">
        <f t="shared" si="43"/>
        <v>20211776</v>
      </c>
      <c r="AD60" s="190"/>
      <c r="AE60" s="141">
        <v>53</v>
      </c>
    </row>
    <row r="61" spans="1:31">
      <c r="A61" s="182" t="s">
        <v>58</v>
      </c>
      <c r="B61" s="206">
        <f>HLOOKUP($B$7,$F$8:$AC$75,AE61,FALSE)</f>
        <v>1502690.16</v>
      </c>
      <c r="F61" s="218">
        <f>F53</f>
        <v>2438</v>
      </c>
      <c r="G61" s="218">
        <f t="shared" ref="G61:Q61" si="44">G53</f>
        <v>7012</v>
      </c>
      <c r="H61" s="218">
        <f t="shared" si="44"/>
        <v>18814.689999999999</v>
      </c>
      <c r="I61" s="218">
        <f t="shared" si="44"/>
        <v>89771</v>
      </c>
      <c r="J61" s="218">
        <f t="shared" si="44"/>
        <v>97831</v>
      </c>
      <c r="K61" s="218">
        <f t="shared" si="44"/>
        <v>114446</v>
      </c>
      <c r="L61" s="218">
        <f t="shared" si="44"/>
        <v>186399.52000000002</v>
      </c>
      <c r="M61" s="218">
        <f t="shared" si="44"/>
        <v>225418.64</v>
      </c>
      <c r="N61" s="218">
        <f t="shared" si="44"/>
        <v>233651.41</v>
      </c>
      <c r="O61" s="218">
        <f t="shared" si="44"/>
        <v>332467.21999999997</v>
      </c>
      <c r="P61" s="218">
        <f t="shared" si="44"/>
        <v>354487.74</v>
      </c>
      <c r="Q61" s="218">
        <f t="shared" si="44"/>
        <v>428240.25</v>
      </c>
      <c r="R61" s="218">
        <f>R53+Q61</f>
        <v>462246.36</v>
      </c>
      <c r="S61" s="218">
        <f>S40+R61</f>
        <v>602371.88</v>
      </c>
      <c r="T61" s="218">
        <f t="shared" ref="T61:AC61" si="45">T40+S61</f>
        <v>778897.61</v>
      </c>
      <c r="U61" s="218">
        <f t="shared" si="45"/>
        <v>811847.44</v>
      </c>
      <c r="V61" s="218">
        <f t="shared" si="45"/>
        <v>897899.2</v>
      </c>
      <c r="W61" s="218">
        <f t="shared" si="45"/>
        <v>944880.1</v>
      </c>
      <c r="X61" s="218">
        <f t="shared" si="45"/>
        <v>1151160.43</v>
      </c>
      <c r="Y61" s="218">
        <f t="shared" si="45"/>
        <v>1175155.95</v>
      </c>
      <c r="Z61" s="218">
        <f t="shared" si="45"/>
        <v>1375277.65</v>
      </c>
      <c r="AA61" s="218">
        <f t="shared" si="45"/>
        <v>1468623.18</v>
      </c>
      <c r="AB61" s="218">
        <f t="shared" si="45"/>
        <v>1502690.16</v>
      </c>
      <c r="AC61" s="218">
        <f t="shared" si="45"/>
        <v>1502690.16</v>
      </c>
      <c r="AD61" s="190"/>
      <c r="AE61" s="141">
        <v>54</v>
      </c>
    </row>
    <row r="62" spans="1:31">
      <c r="A62" s="213" t="s">
        <v>57</v>
      </c>
      <c r="B62" s="219">
        <f>HLOOKUP($B$7,$F$8:$AC$75,AE62,FALSE)</f>
        <v>1612649.8599999999</v>
      </c>
      <c r="F62" s="203">
        <f>F61+F54</f>
        <v>2438</v>
      </c>
      <c r="G62" s="203">
        <f>G61+G54</f>
        <v>7012</v>
      </c>
      <c r="H62" s="203">
        <f t="shared" ref="H62:Q62" si="46">H61+H54</f>
        <v>18814.689999999999</v>
      </c>
      <c r="I62" s="203">
        <f t="shared" si="46"/>
        <v>89771</v>
      </c>
      <c r="J62" s="203">
        <f t="shared" si="46"/>
        <v>97831</v>
      </c>
      <c r="K62" s="203">
        <f t="shared" si="46"/>
        <v>114446</v>
      </c>
      <c r="L62" s="203">
        <f t="shared" si="46"/>
        <v>186399.52000000002</v>
      </c>
      <c r="M62" s="203">
        <f t="shared" si="46"/>
        <v>225418.64</v>
      </c>
      <c r="N62" s="203">
        <f t="shared" si="46"/>
        <v>233651.41</v>
      </c>
      <c r="O62" s="203">
        <f t="shared" si="46"/>
        <v>363051.22</v>
      </c>
      <c r="P62" s="203">
        <f t="shared" si="46"/>
        <v>385071.39999999997</v>
      </c>
      <c r="Q62" s="203">
        <f t="shared" si="46"/>
        <v>452059.84</v>
      </c>
      <c r="R62" s="203">
        <f>R61+R54</f>
        <v>486806.51999999996</v>
      </c>
      <c r="S62" s="203">
        <f>S61+S54</f>
        <v>630908.06999999995</v>
      </c>
      <c r="T62" s="203">
        <f t="shared" ref="T62:AC62" si="47">T61+T54</f>
        <v>807334.12</v>
      </c>
      <c r="U62" s="203">
        <f t="shared" si="47"/>
        <v>850804.98</v>
      </c>
      <c r="V62" s="203">
        <f t="shared" si="47"/>
        <v>1014047.0399999999</v>
      </c>
      <c r="W62" s="203">
        <f t="shared" si="47"/>
        <v>1073473.74</v>
      </c>
      <c r="X62" s="203">
        <f t="shared" si="47"/>
        <v>1283837.42</v>
      </c>
      <c r="Y62" s="203">
        <f t="shared" si="47"/>
        <v>1302747.6199999999</v>
      </c>
      <c r="Z62" s="203">
        <f t="shared" si="47"/>
        <v>1496255.3599999999</v>
      </c>
      <c r="AA62" s="203">
        <f t="shared" si="47"/>
        <v>1589973.15</v>
      </c>
      <c r="AB62" s="203">
        <f t="shared" si="47"/>
        <v>1612649.8599999999</v>
      </c>
      <c r="AC62" s="203">
        <f t="shared" si="47"/>
        <v>1502690.16</v>
      </c>
      <c r="AD62" s="190"/>
      <c r="AE62" s="141">
        <v>55</v>
      </c>
    </row>
    <row r="63" spans="1:31">
      <c r="A63" s="182" t="s">
        <v>53</v>
      </c>
      <c r="B63" s="189">
        <f>IFERROR(HLOOKUP($B$7,$F$8:$AC$75,AE63,FALSE),"-  ")</f>
        <v>7.4347259736106314E-2</v>
      </c>
      <c r="F63" s="189">
        <f>IFERROR(F61/F60,"-  ")</f>
        <v>1.2062274982663572E-4</v>
      </c>
      <c r="G63" s="189">
        <f t="shared" ref="G63:Q63" si="48">IFERROR(G61/G60,"-  ")</f>
        <v>3.4692646504691125E-4</v>
      </c>
      <c r="H63" s="189">
        <f t="shared" si="48"/>
        <v>9.308776230253095E-4</v>
      </c>
      <c r="I63" s="189">
        <f t="shared" si="48"/>
        <v>4.4415196368691205E-3</v>
      </c>
      <c r="J63" s="189">
        <f t="shared" si="48"/>
        <v>4.840297062464971E-3</v>
      </c>
      <c r="K63" s="189">
        <f t="shared" si="48"/>
        <v>5.6623425868167149E-3</v>
      </c>
      <c r="L63" s="189">
        <f t="shared" si="48"/>
        <v>9.222322669714924E-3</v>
      </c>
      <c r="M63" s="189">
        <f t="shared" si="48"/>
        <v>1.1152836841255316E-2</v>
      </c>
      <c r="N63" s="189">
        <f t="shared" si="48"/>
        <v>1.1560162253925633E-2</v>
      </c>
      <c r="O63" s="189">
        <f t="shared" si="48"/>
        <v>1.6449183881713313E-2</v>
      </c>
      <c r="P63" s="189">
        <f t="shared" si="48"/>
        <v>1.7538673494105615E-2</v>
      </c>
      <c r="Q63" s="189">
        <f t="shared" si="48"/>
        <v>2.1187660599444602E-2</v>
      </c>
      <c r="R63" s="189">
        <f>IFERROR(R61/R60,"-  ")</f>
        <v>2.2870150549857665E-2</v>
      </c>
      <c r="S63" s="189">
        <f t="shared" ref="S63:AC63" si="49">IFERROR(S61/S60,"-  ")</f>
        <v>2.9803015826021424E-2</v>
      </c>
      <c r="T63" s="189">
        <f t="shared" si="49"/>
        <v>3.8536821801310288E-2</v>
      </c>
      <c r="U63" s="189">
        <f t="shared" si="49"/>
        <v>4.0167051129005184E-2</v>
      </c>
      <c r="V63" s="189">
        <f t="shared" si="49"/>
        <v>4.442455724821015E-2</v>
      </c>
      <c r="W63" s="189">
        <f t="shared" si="49"/>
        <v>4.6748989302078152E-2</v>
      </c>
      <c r="X63" s="189">
        <f t="shared" si="49"/>
        <v>5.6954937062433306E-2</v>
      </c>
      <c r="Y63" s="189">
        <f t="shared" si="49"/>
        <v>5.8142141986928804E-2</v>
      </c>
      <c r="Z63" s="189">
        <f t="shared" si="49"/>
        <v>6.804338470800389E-2</v>
      </c>
      <c r="AA63" s="189">
        <f t="shared" si="49"/>
        <v>7.2661758175036173E-2</v>
      </c>
      <c r="AB63" s="189">
        <f t="shared" si="49"/>
        <v>7.4347259736106314E-2</v>
      </c>
      <c r="AC63" s="189">
        <f t="shared" si="49"/>
        <v>7.4347259736106314E-2</v>
      </c>
      <c r="AD63" s="190"/>
      <c r="AE63" s="141">
        <v>56</v>
      </c>
    </row>
    <row r="64" spans="1:31">
      <c r="A64" s="182" t="s">
        <v>54</v>
      </c>
      <c r="B64" s="189">
        <f>IFERROR(HLOOKUP($B$7,$F$8:$AC$75,AE64,FALSE),"-  ")</f>
        <v>7.9787637662321206E-2</v>
      </c>
      <c r="F64" s="189">
        <f>IFERROR(F62/F60,"-  ")</f>
        <v>1.2062274982663572E-4</v>
      </c>
      <c r="G64" s="189">
        <f t="shared" ref="G64:Q64" si="50">IFERROR(G62/G60,"-  ")</f>
        <v>3.4692646504691125E-4</v>
      </c>
      <c r="H64" s="189">
        <f t="shared" si="50"/>
        <v>9.308776230253095E-4</v>
      </c>
      <c r="I64" s="189">
        <f t="shared" si="50"/>
        <v>4.4415196368691205E-3</v>
      </c>
      <c r="J64" s="189">
        <f t="shared" si="50"/>
        <v>4.840297062464971E-3</v>
      </c>
      <c r="K64" s="189">
        <f t="shared" si="50"/>
        <v>5.6623425868167149E-3</v>
      </c>
      <c r="L64" s="189">
        <f t="shared" si="50"/>
        <v>9.222322669714924E-3</v>
      </c>
      <c r="M64" s="189">
        <f t="shared" si="50"/>
        <v>1.1152836841255316E-2</v>
      </c>
      <c r="N64" s="189">
        <f t="shared" si="50"/>
        <v>1.1560162253925633E-2</v>
      </c>
      <c r="O64" s="189">
        <f t="shared" si="50"/>
        <v>1.796236115025221E-2</v>
      </c>
      <c r="P64" s="189">
        <f t="shared" si="50"/>
        <v>1.9051833940767995E-2</v>
      </c>
      <c r="Q64" s="189">
        <f t="shared" si="50"/>
        <v>2.2366161192366275E-2</v>
      </c>
      <c r="R64" s="189">
        <f>IFERROR(R62/R60,"-  ")</f>
        <v>2.408529166363213E-2</v>
      </c>
      <c r="S64" s="189">
        <f t="shared" ref="S64:AC64" si="51">IFERROR(S62/S60,"-  ")</f>
        <v>3.1214875427077758E-2</v>
      </c>
      <c r="T64" s="189">
        <f t="shared" si="51"/>
        <v>3.9943749623981582E-2</v>
      </c>
      <c r="U64" s="189">
        <f t="shared" si="51"/>
        <v>4.2094518561852257E-2</v>
      </c>
      <c r="V64" s="189">
        <f t="shared" si="51"/>
        <v>5.0171100253634311E-2</v>
      </c>
      <c r="W64" s="189">
        <f t="shared" si="51"/>
        <v>5.311130204490689E-2</v>
      </c>
      <c r="X64" s="189">
        <f t="shared" si="51"/>
        <v>6.3519278068389431E-2</v>
      </c>
      <c r="Y64" s="189">
        <f t="shared" si="51"/>
        <v>6.4454881154431945E-2</v>
      </c>
      <c r="Z64" s="189">
        <f t="shared" si="51"/>
        <v>7.4028890880247236E-2</v>
      </c>
      <c r="AA64" s="189">
        <f t="shared" si="51"/>
        <v>7.8665682323018016E-2</v>
      </c>
      <c r="AB64" s="189">
        <f t="shared" si="51"/>
        <v>7.9787637662321206E-2</v>
      </c>
      <c r="AC64" s="189">
        <f t="shared" si="51"/>
        <v>7.4347259736106314E-2</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1537</v>
      </c>
      <c r="E71" s="175" t="s">
        <v>111</v>
      </c>
      <c r="F71" s="176">
        <v>8</v>
      </c>
      <c r="G71" s="176">
        <v>30</v>
      </c>
      <c r="H71" s="176">
        <v>82</v>
      </c>
      <c r="I71" s="176">
        <v>123</v>
      </c>
      <c r="J71" s="176">
        <v>169</v>
      </c>
      <c r="K71" s="176">
        <v>213</v>
      </c>
      <c r="L71" s="176">
        <v>263</v>
      </c>
      <c r="M71" s="176">
        <v>321</v>
      </c>
      <c r="N71" s="176">
        <v>369</v>
      </c>
      <c r="O71" s="176">
        <v>606</v>
      </c>
      <c r="P71" s="235">
        <v>631</v>
      </c>
      <c r="Q71" s="235">
        <v>631</v>
      </c>
      <c r="R71" s="235">
        <v>694</v>
      </c>
      <c r="S71" s="235">
        <v>734</v>
      </c>
      <c r="T71" s="235">
        <v>793</v>
      </c>
      <c r="U71" s="235">
        <v>838</v>
      </c>
      <c r="V71" s="235">
        <v>1008</v>
      </c>
      <c r="W71" s="235">
        <v>1115</v>
      </c>
      <c r="X71" s="235">
        <v>1193</v>
      </c>
      <c r="Y71" s="235">
        <v>1272</v>
      </c>
      <c r="Z71" s="235">
        <v>1338</v>
      </c>
      <c r="AA71" s="235">
        <v>1442</v>
      </c>
      <c r="AB71" s="235">
        <v>1537</v>
      </c>
      <c r="AC71" s="235"/>
      <c r="AD71" s="172"/>
      <c r="AE71" s="141">
        <v>64</v>
      </c>
    </row>
    <row r="72" spans="1:31">
      <c r="A72" s="173" t="s">
        <v>32</v>
      </c>
      <c r="B72" s="174">
        <f>HLOOKUP($B$7,$F$8:$AC$75,AE72,FALSE)</f>
        <v>1120</v>
      </c>
      <c r="E72" s="175" t="s">
        <v>111</v>
      </c>
      <c r="F72" s="176">
        <v>8</v>
      </c>
      <c r="G72" s="176">
        <v>30</v>
      </c>
      <c r="H72" s="176">
        <v>82</v>
      </c>
      <c r="I72" s="176">
        <v>123</v>
      </c>
      <c r="J72" s="176">
        <v>169</v>
      </c>
      <c r="K72" s="176">
        <v>213</v>
      </c>
      <c r="L72" s="176">
        <v>263</v>
      </c>
      <c r="M72" s="176">
        <v>321</v>
      </c>
      <c r="N72" s="176">
        <v>369</v>
      </c>
      <c r="O72" s="176">
        <v>426</v>
      </c>
      <c r="P72" s="235">
        <v>477</v>
      </c>
      <c r="Q72" s="235">
        <v>534</v>
      </c>
      <c r="R72" s="235">
        <v>593</v>
      </c>
      <c r="S72" s="235">
        <v>630</v>
      </c>
      <c r="T72" s="235">
        <v>699</v>
      </c>
      <c r="U72" s="235">
        <v>747</v>
      </c>
      <c r="V72" s="235">
        <v>900</v>
      </c>
      <c r="W72" s="235">
        <v>956</v>
      </c>
      <c r="X72" s="235">
        <v>996</v>
      </c>
      <c r="Y72" s="235">
        <v>1028</v>
      </c>
      <c r="Z72" s="235">
        <v>1057</v>
      </c>
      <c r="AA72" s="235">
        <v>1091</v>
      </c>
      <c r="AB72" s="235">
        <v>1120</v>
      </c>
      <c r="AC72" s="235"/>
      <c r="AD72" s="172"/>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2"/>
      <c r="AE73" s="141">
        <v>66</v>
      </c>
    </row>
    <row r="74" spans="1:31" s="141" customFormat="1" ht="15.75" thickBot="1">
      <c r="A74" s="173" t="s">
        <v>109</v>
      </c>
      <c r="B74" s="174">
        <f>HLOOKUP($B$7,$F$8:$AC$75,AE74,FALSE)</f>
        <v>0</v>
      </c>
      <c r="C74" s="222"/>
      <c r="E74" s="175" t="s">
        <v>28</v>
      </c>
      <c r="F74" s="223"/>
      <c r="G74" s="223"/>
      <c r="H74" s="224">
        <v>2911</v>
      </c>
      <c r="I74" s="223">
        <f>H74</f>
        <v>2911</v>
      </c>
      <c r="J74" s="223">
        <f>H74</f>
        <v>2911</v>
      </c>
      <c r="K74" s="224">
        <v>2203</v>
      </c>
      <c r="L74" s="223">
        <f>K74</f>
        <v>2203</v>
      </c>
      <c r="M74" s="223">
        <f>K74</f>
        <v>2203</v>
      </c>
      <c r="N74" s="224">
        <v>660</v>
      </c>
      <c r="O74" s="223">
        <f>N74</f>
        <v>660</v>
      </c>
      <c r="P74" s="223">
        <f>N74</f>
        <v>660</v>
      </c>
      <c r="Q74" s="224">
        <v>597</v>
      </c>
      <c r="R74" s="223">
        <f>Q74</f>
        <v>597</v>
      </c>
      <c r="S74" s="223">
        <f>Q74</f>
        <v>597</v>
      </c>
      <c r="T74" s="290">
        <v>2340</v>
      </c>
      <c r="U74" s="223">
        <f>T74</f>
        <v>2340</v>
      </c>
      <c r="V74" s="223">
        <f>T74</f>
        <v>2340</v>
      </c>
      <c r="W74" s="238"/>
      <c r="X74" s="223">
        <f>W74</f>
        <v>0</v>
      </c>
      <c r="Y74" s="223">
        <f>W74</f>
        <v>0</v>
      </c>
      <c r="Z74" s="238"/>
      <c r="AA74" s="223">
        <f>Z74</f>
        <v>0</v>
      </c>
      <c r="AB74" s="223">
        <f>Z74</f>
        <v>0</v>
      </c>
      <c r="AC74" s="238"/>
      <c r="AD74" s="172"/>
      <c r="AE74" s="141">
        <v>67</v>
      </c>
    </row>
    <row r="75" spans="1:31" s="141" customFormat="1" ht="15" customHeight="1" thickBot="1">
      <c r="A75" s="173" t="s">
        <v>110</v>
      </c>
      <c r="B75" s="174">
        <f>HLOOKUP($B$7,$F$8:$AC$75,AE75,FALSE)</f>
        <v>0</v>
      </c>
      <c r="C75" s="222"/>
      <c r="D75" s="222"/>
      <c r="E75" s="175" t="s">
        <v>28</v>
      </c>
      <c r="F75" s="223"/>
      <c r="G75" s="223"/>
      <c r="H75" s="224">
        <v>5222.8</v>
      </c>
      <c r="I75" s="223">
        <f>H75</f>
        <v>5222.8</v>
      </c>
      <c r="J75" s="223">
        <f>H75</f>
        <v>5222.8</v>
      </c>
      <c r="K75" s="224">
        <v>3443.5210000000002</v>
      </c>
      <c r="L75" s="223">
        <f>K75</f>
        <v>3443.5210000000002</v>
      </c>
      <c r="M75" s="223">
        <f>K75</f>
        <v>3443.5210000000002</v>
      </c>
      <c r="N75" s="224">
        <v>1461</v>
      </c>
      <c r="O75" s="223">
        <f>N75</f>
        <v>1461</v>
      </c>
      <c r="P75" s="223">
        <f>N75</f>
        <v>1461</v>
      </c>
      <c r="Q75" s="224">
        <v>87</v>
      </c>
      <c r="R75" s="223">
        <f>Q75</f>
        <v>87</v>
      </c>
      <c r="S75" s="223">
        <f>Q75</f>
        <v>87</v>
      </c>
      <c r="T75" s="290">
        <v>3594</v>
      </c>
      <c r="U75" s="223">
        <f>T75</f>
        <v>3594</v>
      </c>
      <c r="V75" s="223">
        <f>T75</f>
        <v>3594</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2" s="141" customFormat="1">
      <c r="A81" s="228">
        <f>VLOOKUP(B7,E88:T111,6,FALSE)</f>
        <v>0</v>
      </c>
      <c r="B81" s="230"/>
      <c r="C81" s="222"/>
      <c r="AD81" s="225"/>
    </row>
    <row r="82" spans="1:32" s="141" customFormat="1">
      <c r="A82" s="167" t="s">
        <v>37</v>
      </c>
      <c r="B82" s="160"/>
      <c r="C82" s="222"/>
      <c r="AD82" s="225"/>
    </row>
    <row r="83" spans="1:32" s="141" customFormat="1" ht="15" customHeight="1">
      <c r="A83" s="228">
        <f>VLOOKUP(B7,E88:T111,10,FALSE)</f>
        <v>0</v>
      </c>
      <c r="B83" s="231"/>
      <c r="C83" s="222"/>
      <c r="AD83" s="225"/>
    </row>
    <row r="84" spans="1:32">
      <c r="A84" s="167" t="s">
        <v>49</v>
      </c>
    </row>
    <row r="85" spans="1:32">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2">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2">
      <c r="A87" s="229"/>
      <c r="D87" s="222"/>
      <c r="E87" s="139"/>
      <c r="F87" s="326" t="s">
        <v>26</v>
      </c>
      <c r="G87" s="326"/>
      <c r="H87" s="326"/>
      <c r="I87" s="326"/>
      <c r="J87" s="326" t="s">
        <v>100</v>
      </c>
      <c r="K87" s="326"/>
      <c r="L87" s="326"/>
      <c r="M87" s="326"/>
      <c r="N87" s="326" t="s">
        <v>34</v>
      </c>
      <c r="O87" s="326"/>
      <c r="P87" s="326"/>
      <c r="Q87" s="326"/>
      <c r="R87" s="233"/>
      <c r="S87" s="233"/>
      <c r="T87" s="233"/>
      <c r="U87" s="233"/>
      <c r="V87" s="233"/>
      <c r="W87" s="233"/>
      <c r="X87" s="233"/>
      <c r="Y87" s="233"/>
      <c r="Z87" s="233"/>
      <c r="AA87" s="233"/>
      <c r="AB87" s="233"/>
      <c r="AC87" s="233"/>
      <c r="AD87" s="326" t="s">
        <v>49</v>
      </c>
      <c r="AE87" s="326"/>
      <c r="AF87" s="326"/>
    </row>
    <row r="88" spans="1:32">
      <c r="D88" s="222"/>
      <c r="E88" s="162">
        <v>40909</v>
      </c>
      <c r="F88" s="327"/>
      <c r="G88" s="327"/>
      <c r="H88" s="327"/>
      <c r="I88" s="327"/>
      <c r="J88" s="327"/>
      <c r="K88" s="327"/>
      <c r="L88" s="327"/>
      <c r="M88" s="327"/>
      <c r="N88" s="327"/>
      <c r="O88" s="327"/>
      <c r="P88" s="327"/>
      <c r="Q88" s="327"/>
      <c r="R88" s="328"/>
      <c r="S88" s="328"/>
      <c r="T88" s="328"/>
      <c r="AD88" s="139"/>
    </row>
    <row r="89" spans="1:32">
      <c r="D89" s="222"/>
      <c r="E89" s="162">
        <v>40940</v>
      </c>
      <c r="F89" s="327"/>
      <c r="G89" s="327"/>
      <c r="H89" s="327"/>
      <c r="I89" s="327"/>
      <c r="J89" s="327"/>
      <c r="K89" s="327"/>
      <c r="L89" s="327"/>
      <c r="M89" s="327"/>
      <c r="N89" s="327"/>
      <c r="O89" s="327"/>
      <c r="P89" s="327"/>
      <c r="Q89" s="327"/>
      <c r="R89" s="328"/>
      <c r="S89" s="328"/>
      <c r="T89" s="328"/>
      <c r="AD89" s="139"/>
    </row>
    <row r="90" spans="1:32">
      <c r="D90" s="222"/>
      <c r="E90" s="162">
        <v>40969</v>
      </c>
      <c r="F90" s="327"/>
      <c r="G90" s="327"/>
      <c r="H90" s="327"/>
      <c r="I90" s="327"/>
      <c r="J90" s="327"/>
      <c r="K90" s="327"/>
      <c r="L90" s="327"/>
      <c r="M90" s="327"/>
      <c r="N90" s="327"/>
      <c r="O90" s="327"/>
      <c r="P90" s="327"/>
      <c r="Q90" s="327"/>
      <c r="R90" s="328"/>
      <c r="S90" s="328"/>
      <c r="T90" s="328"/>
      <c r="AD90" s="139"/>
    </row>
    <row r="91" spans="1:32">
      <c r="D91" s="222"/>
      <c r="E91" s="162">
        <v>41000</v>
      </c>
      <c r="F91" s="327"/>
      <c r="G91" s="327"/>
      <c r="H91" s="327"/>
      <c r="I91" s="327"/>
      <c r="J91" s="327"/>
      <c r="K91" s="327"/>
      <c r="L91" s="327"/>
      <c r="M91" s="327"/>
      <c r="N91" s="327"/>
      <c r="O91" s="327"/>
      <c r="P91" s="327"/>
      <c r="Q91" s="327"/>
      <c r="R91" s="328"/>
      <c r="S91" s="328"/>
      <c r="T91" s="328"/>
      <c r="AD91" s="139"/>
    </row>
    <row r="92" spans="1:32">
      <c r="D92" s="222"/>
      <c r="E92" s="162">
        <v>41030</v>
      </c>
      <c r="F92" s="327"/>
      <c r="G92" s="327"/>
      <c r="H92" s="327"/>
      <c r="I92" s="327"/>
      <c r="J92" s="327"/>
      <c r="K92" s="327"/>
      <c r="L92" s="327"/>
      <c r="M92" s="327"/>
      <c r="N92" s="327"/>
      <c r="O92" s="327"/>
      <c r="P92" s="327"/>
      <c r="Q92" s="327"/>
      <c r="R92" s="328"/>
      <c r="S92" s="328"/>
      <c r="T92" s="328"/>
      <c r="AD92" s="139"/>
    </row>
    <row r="93" spans="1:32">
      <c r="D93" s="222"/>
      <c r="E93" s="162">
        <v>41061</v>
      </c>
      <c r="F93" s="327"/>
      <c r="G93" s="327"/>
      <c r="H93" s="327"/>
      <c r="I93" s="327"/>
      <c r="J93" s="327"/>
      <c r="K93" s="327"/>
      <c r="L93" s="327"/>
      <c r="M93" s="327"/>
      <c r="N93" s="327"/>
      <c r="O93" s="327"/>
      <c r="P93" s="327"/>
      <c r="Q93" s="327"/>
      <c r="R93" s="328"/>
      <c r="S93" s="328"/>
      <c r="T93" s="328"/>
      <c r="AD93" s="139"/>
    </row>
    <row r="94" spans="1:32">
      <c r="D94" s="222"/>
      <c r="E94" s="162">
        <v>41091</v>
      </c>
      <c r="F94" s="327"/>
      <c r="G94" s="327"/>
      <c r="H94" s="327"/>
      <c r="I94" s="327"/>
      <c r="J94" s="327"/>
      <c r="K94" s="327"/>
      <c r="L94" s="327"/>
      <c r="M94" s="327"/>
      <c r="N94" s="327"/>
      <c r="O94" s="327"/>
      <c r="P94" s="327"/>
      <c r="Q94" s="327"/>
      <c r="R94" s="328"/>
      <c r="S94" s="328"/>
      <c r="T94" s="328"/>
      <c r="AD94" s="139"/>
    </row>
    <row r="95" spans="1:32">
      <c r="D95" s="222"/>
      <c r="E95" s="162">
        <v>41122</v>
      </c>
      <c r="F95" s="327"/>
      <c r="G95" s="327"/>
      <c r="H95" s="327"/>
      <c r="I95" s="327"/>
      <c r="J95" s="327"/>
      <c r="K95" s="327"/>
      <c r="L95" s="327"/>
      <c r="M95" s="327"/>
      <c r="N95" s="327"/>
      <c r="O95" s="327"/>
      <c r="P95" s="327"/>
      <c r="Q95" s="327"/>
      <c r="R95" s="328"/>
      <c r="S95" s="328"/>
      <c r="T95" s="328"/>
      <c r="AD95" s="139"/>
    </row>
    <row r="96" spans="1:32">
      <c r="D96" s="234"/>
      <c r="E96" s="162">
        <v>41153</v>
      </c>
      <c r="F96" s="327"/>
      <c r="G96" s="327"/>
      <c r="H96" s="327"/>
      <c r="I96" s="327"/>
      <c r="J96" s="327"/>
      <c r="K96" s="327"/>
      <c r="L96" s="327"/>
      <c r="M96" s="327"/>
      <c r="N96" s="327"/>
      <c r="O96" s="327"/>
      <c r="P96" s="327"/>
      <c r="Q96" s="327"/>
      <c r="R96" s="328"/>
      <c r="S96" s="328"/>
      <c r="T96" s="328"/>
      <c r="AD96" s="139"/>
    </row>
    <row r="97" spans="4:30">
      <c r="D97" s="234"/>
      <c r="E97" s="162">
        <v>41183</v>
      </c>
      <c r="F97" s="327"/>
      <c r="G97" s="327"/>
      <c r="H97" s="327"/>
      <c r="I97" s="327"/>
      <c r="J97" s="327"/>
      <c r="K97" s="327"/>
      <c r="L97" s="327"/>
      <c r="M97" s="327"/>
      <c r="N97" s="327"/>
      <c r="O97" s="327"/>
      <c r="P97" s="327"/>
      <c r="Q97" s="327"/>
      <c r="R97" s="328"/>
      <c r="S97" s="328"/>
      <c r="T97" s="328"/>
      <c r="AD97" s="139"/>
    </row>
    <row r="98" spans="4:30">
      <c r="D98" s="234"/>
      <c r="E98" s="162">
        <v>41214</v>
      </c>
      <c r="F98" s="327"/>
      <c r="G98" s="327"/>
      <c r="H98" s="327"/>
      <c r="I98" s="327"/>
      <c r="J98" s="327"/>
      <c r="K98" s="327"/>
      <c r="L98" s="327"/>
      <c r="M98" s="327"/>
      <c r="N98" s="327"/>
      <c r="O98" s="327"/>
      <c r="P98" s="327"/>
      <c r="Q98" s="327"/>
      <c r="R98" s="328"/>
      <c r="S98" s="328"/>
      <c r="T98" s="328"/>
      <c r="AD98" s="139"/>
    </row>
    <row r="99" spans="4:30">
      <c r="D99" s="234"/>
      <c r="E99" s="162">
        <v>41244</v>
      </c>
      <c r="F99" s="327"/>
      <c r="G99" s="327"/>
      <c r="H99" s="327"/>
      <c r="I99" s="327"/>
      <c r="J99" s="327"/>
      <c r="K99" s="327"/>
      <c r="L99" s="327"/>
      <c r="M99" s="327"/>
      <c r="N99" s="327"/>
      <c r="O99" s="327"/>
      <c r="P99" s="327"/>
      <c r="Q99" s="327"/>
      <c r="R99" s="328"/>
      <c r="S99" s="328"/>
      <c r="T99" s="328"/>
      <c r="AD99" s="139"/>
    </row>
    <row r="100" spans="4:30">
      <c r="E100" s="162">
        <v>41275</v>
      </c>
      <c r="F100" s="327"/>
      <c r="G100" s="327"/>
      <c r="H100" s="327"/>
      <c r="I100" s="327"/>
      <c r="J100" s="327"/>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c r="S101" s="328"/>
      <c r="T101" s="328"/>
      <c r="AD101" s="139"/>
    </row>
    <row r="102" spans="4:30">
      <c r="E102" s="162">
        <v>41334</v>
      </c>
      <c r="F102" s="327"/>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c r="S104" s="328"/>
      <c r="T104" s="328"/>
      <c r="AD104" s="139"/>
    </row>
    <row r="105" spans="4:30">
      <c r="E105" s="162">
        <v>41426</v>
      </c>
      <c r="F105" s="327"/>
      <c r="G105" s="327"/>
      <c r="H105" s="327"/>
      <c r="I105" s="327"/>
      <c r="J105" s="327"/>
      <c r="K105" s="327"/>
      <c r="L105" s="327"/>
      <c r="M105" s="327"/>
      <c r="N105" s="327"/>
      <c r="O105" s="327"/>
      <c r="P105" s="327"/>
      <c r="Q105" s="327"/>
      <c r="R105" s="328"/>
      <c r="S105" s="328"/>
      <c r="T105" s="328"/>
      <c r="AD105" s="139"/>
    </row>
    <row r="106" spans="4:30">
      <c r="E106" s="162">
        <v>41456</v>
      </c>
      <c r="F106" s="327"/>
      <c r="G106" s="327"/>
      <c r="H106" s="327"/>
      <c r="I106" s="327"/>
      <c r="J106" s="327"/>
      <c r="K106" s="327"/>
      <c r="L106" s="327"/>
      <c r="M106" s="327"/>
      <c r="N106" s="327"/>
      <c r="O106" s="327"/>
      <c r="P106" s="327"/>
      <c r="Q106" s="327"/>
      <c r="R106" s="328"/>
      <c r="S106" s="328"/>
      <c r="T106" s="328"/>
      <c r="AD106" s="139"/>
    </row>
    <row r="107" spans="4:30">
      <c r="E107" s="162">
        <v>41487</v>
      </c>
      <c r="F107" s="327"/>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sheetData>
  <sheetProtection password="F219" sheet="1" objects="1" scenarios="1"/>
  <customSheetViews>
    <customSheetView guid="{00D23E42-543D-436C-AA84-0A62465319D8}" scale="70" topLeftCell="A35">
      <pane xSplit="1" topLeftCell="T1" activePane="topRight" state="frozen"/>
      <selection pane="topRight" activeCell="AB71" sqref="AB71:AB72"/>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5">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5">
      <pane xSplit="1" topLeftCell="T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topLeftCell="A4">
      <pane xSplit="1" topLeftCell="U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38">
      <pane xSplit="1" topLeftCell="S1" activePane="topRight" state="frozen"/>
      <selection pane="topRight" activeCell="A36" sqref="A36:XFD36"/>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pane xSplit="1" topLeftCell="R1" activePane="topRight" state="frozen"/>
      <selection pane="topRight" activeCell="X11" sqref="X11"/>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6">
      <pane xSplit="1" topLeftCell="D1" activePane="topRight" state="frozen"/>
      <selection pane="topRight" activeCell="G53" sqref="G53"/>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43">
      <pane xSplit="1" topLeftCell="P1" activePane="topRight" state="frozen"/>
      <selection pane="topRight" activeCell="X80" sqref="X80"/>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22">
      <pane xSplit="1" topLeftCell="C1" activePane="topRight" state="frozen"/>
      <selection pane="topRight" activeCell="F61" sqref="F61"/>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1">
      <pane xSplit="1" topLeftCell="O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pane xSplit="1" topLeftCell="P1" activePane="topRight" state="frozen"/>
      <selection pane="topRight" activeCell="T1" sqref="T1:T1048576"/>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pane xSplit="1" topLeftCell="P1" activePane="topRight" state="frozen"/>
      <selection pane="topRight" activeCell="U77" sqref="U77"/>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pane xSplit="1" topLeftCell="M1" activePane="topRight" state="frozen"/>
      <selection pane="topRight" activeCell="A9" sqref="A9"/>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C16" sqref="C16"/>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N1" activePane="topRight" state="frozen"/>
      <selection pane="topRight" activeCell="S44" sqref="S44"/>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E4" sqref="E4"/>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C16" sqref="C16"/>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L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pane xSplit="1" topLeftCell="P1" activePane="topRight" state="frozen"/>
      <selection pane="topRight" activeCell="U77" sqref="U77"/>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7">
      <pane xSplit="1" topLeftCell="O1" activePane="topRight" state="frozen"/>
      <selection pane="topRight" activeCell="U32" sqref="U32"/>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7">
      <pane xSplit="1" topLeftCell="O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topLeftCell="A4">
      <pane xSplit="1" topLeftCell="U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5">
      <pane xSplit="1" topLeftCell="T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5">
      <pane xSplit="1" topLeftCell="T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5">
      <pane xSplit="1" topLeftCell="T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5">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topLeftCell="A35">
      <pane xSplit="1" topLeftCell="T1" activePane="topRight" state="frozen"/>
      <selection pane="topRight" activeCell="AB71" sqref="AB71:AB72"/>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A35">
      <pane xSplit="1" topLeftCell="T1" activePane="topRight" state="frozen"/>
      <selection pane="topRight" activeCell="AB71" sqref="AB71:AB72"/>
      <rowBreaks count="1" manualBreakCount="1">
        <brk id="64" max="1" man="1"/>
      </rowBreaks>
      <pageMargins left="0.5" right="0.5" top="0.25" bottom="0.25" header="0.5" footer="0.5"/>
      <pageSetup scale="99" orientation="portrait" r:id="rId29"/>
      <headerFooter alignWithMargins="0"/>
    </customSheetView>
  </customSheetViews>
  <mergeCells count="102">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F98:I98"/>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F1"/>
    <mergeCell ref="D85:G85"/>
    <mergeCell ref="F87:I87"/>
    <mergeCell ref="J87:M87"/>
    <mergeCell ref="N87:Q87"/>
    <mergeCell ref="AD87:AF87"/>
    <mergeCell ref="F90:I90"/>
    <mergeCell ref="J90:M90"/>
    <mergeCell ref="N90:Q90"/>
    <mergeCell ref="R90:T90"/>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4.xml><?xml version="1.0" encoding="utf-8"?>
<worksheet xmlns="http://schemas.openxmlformats.org/spreadsheetml/2006/main" xmlns:r="http://schemas.openxmlformats.org/officeDocument/2006/relationships">
  <dimension ref="A1:AE111"/>
  <sheetViews>
    <sheetView zoomScale="70" zoomScaleNormal="70" workbookViewId="0">
      <pane xSplit="1" topLeftCell="B1" activePane="topRight" state="frozen"/>
      <selection activeCell="D27" sqref="D27"/>
      <selection pane="topRight" activeCell="U11" sqref="R11:U11"/>
    </sheetView>
  </sheetViews>
  <sheetFormatPr defaultColWidth="9.140625" defaultRowHeight="15"/>
  <cols>
    <col min="1" max="1" width="68.42578125" style="139" bestFit="1" customWidth="1"/>
    <col min="2" max="2" width="42.85546875" style="139" bestFit="1" customWidth="1"/>
    <col min="3" max="3" width="6.42578125" style="141" customWidth="1"/>
    <col min="4" max="4" width="4.42578125" style="141" customWidth="1"/>
    <col min="5" max="5" width="25.42578125" style="141" bestFit="1" customWidth="1"/>
    <col min="6" max="6" width="37.85546875" style="141" bestFit="1" customWidth="1"/>
    <col min="7" max="29" width="15.42578125" style="139" bestFit="1" customWidth="1"/>
    <col min="30" max="30" width="18.42578125" style="139" bestFit="1" customWidth="1"/>
    <col min="31" max="31" width="6.42578125" style="139" bestFit="1"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c r="A2" s="136" t="s">
        <v>4</v>
      </c>
      <c r="B2" s="137" t="s">
        <v>138</v>
      </c>
      <c r="C2" s="138"/>
      <c r="E2" s="142"/>
      <c r="F2" s="143">
        <v>2012</v>
      </c>
      <c r="G2" s="143">
        <v>2013</v>
      </c>
      <c r="H2" s="143">
        <v>2014</v>
      </c>
      <c r="I2" s="143">
        <v>2015</v>
      </c>
    </row>
    <row r="3" spans="1:31">
      <c r="A3" s="136" t="s">
        <v>5</v>
      </c>
      <c r="B3" s="144" t="s">
        <v>99</v>
      </c>
      <c r="C3" s="145"/>
      <c r="E3" s="146" t="s">
        <v>61</v>
      </c>
      <c r="F3" s="150">
        <v>228657</v>
      </c>
      <c r="G3" s="150">
        <v>250371</v>
      </c>
      <c r="H3" s="150">
        <v>272085</v>
      </c>
      <c r="I3" s="150">
        <v>297297</v>
      </c>
    </row>
    <row r="4" spans="1:31">
      <c r="A4" s="136" t="s">
        <v>7</v>
      </c>
      <c r="B4" s="148">
        <v>41260</v>
      </c>
      <c r="C4" s="149"/>
      <c r="E4" s="146" t="s">
        <v>62</v>
      </c>
      <c r="F4" s="270">
        <v>13363885</v>
      </c>
      <c r="G4" s="270">
        <v>14632962</v>
      </c>
      <c r="H4" s="270">
        <v>15902041</v>
      </c>
      <c r="I4" s="270">
        <v>17373668</v>
      </c>
      <c r="K4" s="151"/>
      <c r="L4" s="151"/>
      <c r="M4" s="151"/>
      <c r="N4" s="151"/>
      <c r="O4" s="151"/>
      <c r="P4" s="151"/>
      <c r="Q4" s="151"/>
      <c r="R4" s="151"/>
      <c r="S4" s="151"/>
      <c r="T4" s="151"/>
      <c r="U4" s="151"/>
      <c r="V4" s="151"/>
      <c r="W4" s="151"/>
      <c r="X4" s="151"/>
      <c r="Y4" s="151"/>
      <c r="Z4" s="151"/>
      <c r="AA4" s="151"/>
      <c r="AB4" s="151"/>
      <c r="AC4" s="151"/>
      <c r="AD4" s="151"/>
      <c r="AE4" s="244"/>
    </row>
    <row r="5" spans="1:31">
      <c r="A5" s="136" t="s">
        <v>8</v>
      </c>
      <c r="B5" s="154">
        <v>41320</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40912</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81</v>
      </c>
      <c r="B10" s="168"/>
      <c r="E10" s="169" t="s">
        <v>25</v>
      </c>
      <c r="F10" s="192"/>
      <c r="G10" s="192"/>
      <c r="H10" s="192"/>
      <c r="I10" s="192"/>
      <c r="J10" s="192"/>
      <c r="K10" s="192"/>
      <c r="L10" s="192"/>
      <c r="M10" s="192"/>
      <c r="N10" s="192"/>
      <c r="O10" s="192"/>
      <c r="P10" s="192"/>
      <c r="Q10" s="192"/>
      <c r="R10" s="266"/>
      <c r="S10" s="266"/>
      <c r="T10" s="266"/>
      <c r="U10" s="266"/>
      <c r="V10" s="266"/>
      <c r="W10" s="266"/>
      <c r="X10" s="266"/>
      <c r="Y10" s="266"/>
      <c r="Z10" s="266"/>
      <c r="AA10" s="266"/>
      <c r="AB10" s="266"/>
      <c r="AC10" s="266"/>
      <c r="AD10" s="192"/>
      <c r="AE10" s="141">
        <v>3</v>
      </c>
    </row>
    <row r="11" spans="1:31">
      <c r="A11" s="173" t="s">
        <v>10</v>
      </c>
      <c r="B11" s="174">
        <f>HLOOKUP($B$7,$F$8:$AC$75,AE11,FALSE)</f>
        <v>3629.5830000000133</v>
      </c>
      <c r="E11" s="175" t="s">
        <v>24</v>
      </c>
      <c r="F11" s="176">
        <v>453.6</v>
      </c>
      <c r="G11" s="176">
        <v>2416.5</v>
      </c>
      <c r="H11" s="176">
        <v>5953.0680000000011</v>
      </c>
      <c r="I11" s="176">
        <v>4685.498999999998</v>
      </c>
      <c r="J11" s="176">
        <v>5734.134</v>
      </c>
      <c r="K11" s="176">
        <v>4976.1990000000005</v>
      </c>
      <c r="L11" s="176">
        <v>5615.1450000000041</v>
      </c>
      <c r="M11" s="176">
        <v>618.44399999999587</v>
      </c>
      <c r="N11" s="176">
        <v>3863.0880000000034</v>
      </c>
      <c r="O11" s="176">
        <v>5051.2229999999981</v>
      </c>
      <c r="P11" s="176">
        <v>4288.5</v>
      </c>
      <c r="Q11" s="176">
        <v>6422.112000000001</v>
      </c>
      <c r="R11" s="235">
        <v>7407.2880000000005</v>
      </c>
      <c r="S11" s="235">
        <v>4443.1109999999899</v>
      </c>
      <c r="T11" s="235">
        <v>5922.2610000000132</v>
      </c>
      <c r="U11" s="235">
        <v>4698.945000000007</v>
      </c>
      <c r="V11" s="235">
        <v>4534.5329999999958</v>
      </c>
      <c r="W11" s="235">
        <v>5207.2649999999994</v>
      </c>
      <c r="X11" s="235">
        <v>7354.1699999999983</v>
      </c>
      <c r="Y11" s="235">
        <v>3172.3650000000052</v>
      </c>
      <c r="Z11" s="235">
        <v>3114.9089999999851</v>
      </c>
      <c r="AA11" s="235">
        <v>3266.351999999999</v>
      </c>
      <c r="AB11" s="235">
        <v>3629.5830000000133</v>
      </c>
      <c r="AC11" s="235"/>
      <c r="AD11" s="177">
        <f>SUM(F11:AC11)</f>
        <v>102828.29400000001</v>
      </c>
      <c r="AE11" s="141">
        <v>4</v>
      </c>
    </row>
    <row r="12" spans="1:31">
      <c r="A12" s="173" t="s">
        <v>11</v>
      </c>
      <c r="B12" s="174">
        <f>HLOOKUP($B$7,$F$8:$AC$75,AE12,FALSE)</f>
        <v>20.750345999999922</v>
      </c>
      <c r="E12" s="175" t="s">
        <v>24</v>
      </c>
      <c r="F12" s="176">
        <v>1.2861</v>
      </c>
      <c r="G12" s="176">
        <v>5.0660999999999996</v>
      </c>
      <c r="H12" s="176">
        <v>20.642400000000002</v>
      </c>
      <c r="I12" s="176">
        <v>1.8305999999999969</v>
      </c>
      <c r="J12" s="176">
        <v>5.7078000000000024</v>
      </c>
      <c r="K12" s="176">
        <v>8.9774999999999991</v>
      </c>
      <c r="L12" s="176">
        <v>18.205200000000005</v>
      </c>
      <c r="M12" s="176">
        <v>0.92609999999999815</v>
      </c>
      <c r="N12" s="176">
        <v>39.767400000000009</v>
      </c>
      <c r="O12" s="176">
        <v>16.318799999999982</v>
      </c>
      <c r="P12" s="176">
        <v>17.46405</v>
      </c>
      <c r="Q12" s="176">
        <v>35.171999999999997</v>
      </c>
      <c r="R12" s="235">
        <v>26.635950000000008</v>
      </c>
      <c r="S12" s="235">
        <v>13.968000000000018</v>
      </c>
      <c r="T12" s="235">
        <v>55.493999999999971</v>
      </c>
      <c r="U12" s="235">
        <v>24.788303999999982</v>
      </c>
      <c r="V12" s="235">
        <v>139.47156000000007</v>
      </c>
      <c r="W12" s="235">
        <v>-49.500864000000036</v>
      </c>
      <c r="X12" s="235">
        <v>-31.788000000000011</v>
      </c>
      <c r="Y12" s="235">
        <v>16.169400000000053</v>
      </c>
      <c r="Z12" s="235">
        <v>53.562599999999975</v>
      </c>
      <c r="AA12" s="235">
        <v>-12.449645999999973</v>
      </c>
      <c r="AB12" s="235">
        <v>20.750345999999922</v>
      </c>
      <c r="AC12" s="235"/>
      <c r="AD12" s="177">
        <f>SUM(F12:AC12)</f>
        <v>428.46569999999997</v>
      </c>
      <c r="AE12" s="141">
        <v>5</v>
      </c>
    </row>
    <row r="13" spans="1:31">
      <c r="A13" s="173" t="s">
        <v>86</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v>0</v>
      </c>
      <c r="S13" s="241"/>
      <c r="T13" s="241"/>
      <c r="U13" s="241"/>
      <c r="V13" s="241"/>
      <c r="W13" s="241"/>
      <c r="X13" s="241"/>
      <c r="Y13" s="241"/>
      <c r="Z13" s="241"/>
      <c r="AA13" s="241"/>
      <c r="AB13" s="241"/>
      <c r="AC13" s="241"/>
      <c r="AD13" s="247">
        <f>SUM(F13:AC13)</f>
        <v>0</v>
      </c>
      <c r="AE13" s="141">
        <v>6</v>
      </c>
    </row>
    <row r="14" spans="1:31">
      <c r="A14" s="167" t="s">
        <v>63</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68</v>
      </c>
      <c r="B15" s="181">
        <f>HLOOKUP($B$7,$F$8:$AC$75,AE15,FALSE)</f>
        <v>250371</v>
      </c>
      <c r="E15" s="142"/>
      <c r="F15" s="177">
        <f>$F$3</f>
        <v>228657</v>
      </c>
      <c r="G15" s="177">
        <f t="shared" ref="G15:Q15" si="0">$F$3</f>
        <v>228657</v>
      </c>
      <c r="H15" s="177">
        <f t="shared" si="0"/>
        <v>228657</v>
      </c>
      <c r="I15" s="177">
        <f t="shared" si="0"/>
        <v>228657</v>
      </c>
      <c r="J15" s="177">
        <f t="shared" si="0"/>
        <v>228657</v>
      </c>
      <c r="K15" s="177">
        <f t="shared" si="0"/>
        <v>228657</v>
      </c>
      <c r="L15" s="177">
        <f t="shared" si="0"/>
        <v>228657</v>
      </c>
      <c r="M15" s="177">
        <f t="shared" si="0"/>
        <v>228657</v>
      </c>
      <c r="N15" s="177">
        <f t="shared" si="0"/>
        <v>228657</v>
      </c>
      <c r="O15" s="177">
        <f t="shared" si="0"/>
        <v>228657</v>
      </c>
      <c r="P15" s="177">
        <f t="shared" si="0"/>
        <v>228657</v>
      </c>
      <c r="Q15" s="177">
        <f t="shared" si="0"/>
        <v>228657</v>
      </c>
      <c r="R15" s="177">
        <f>$G$3</f>
        <v>250371</v>
      </c>
      <c r="S15" s="177">
        <f t="shared" ref="S15:AC15" si="1">$G$3</f>
        <v>250371</v>
      </c>
      <c r="T15" s="177">
        <f t="shared" si="1"/>
        <v>250371</v>
      </c>
      <c r="U15" s="177">
        <f t="shared" si="1"/>
        <v>250371</v>
      </c>
      <c r="V15" s="177">
        <f t="shared" si="1"/>
        <v>250371</v>
      </c>
      <c r="W15" s="177">
        <f t="shared" si="1"/>
        <v>250371</v>
      </c>
      <c r="X15" s="177">
        <f t="shared" si="1"/>
        <v>250371</v>
      </c>
      <c r="Y15" s="177">
        <f t="shared" si="1"/>
        <v>250371</v>
      </c>
      <c r="Z15" s="177">
        <f t="shared" si="1"/>
        <v>250371</v>
      </c>
      <c r="AA15" s="177">
        <f t="shared" si="1"/>
        <v>250371</v>
      </c>
      <c r="AB15" s="177">
        <f t="shared" si="1"/>
        <v>250371</v>
      </c>
      <c r="AC15" s="177">
        <f t="shared" si="1"/>
        <v>250371</v>
      </c>
      <c r="AD15" s="172"/>
      <c r="AE15" s="141">
        <v>8</v>
      </c>
    </row>
    <row r="16" spans="1:31">
      <c r="A16" s="136" t="s">
        <v>69</v>
      </c>
      <c r="B16" s="181">
        <f>HLOOKUP($B$7,$F$8:$AC$75,AE16,FALSE)</f>
        <v>229506.75</v>
      </c>
      <c r="E16" s="142"/>
      <c r="F16" s="177">
        <f>F15*(F9/12)</f>
        <v>19054.75</v>
      </c>
      <c r="G16" s="177">
        <f t="shared" ref="G16:AC16" si="2">G15*(G9/12)</f>
        <v>38109.5</v>
      </c>
      <c r="H16" s="177">
        <f t="shared" si="2"/>
        <v>57164.25</v>
      </c>
      <c r="I16" s="177">
        <f t="shared" si="2"/>
        <v>76219</v>
      </c>
      <c r="J16" s="177">
        <f t="shared" si="2"/>
        <v>95273.75</v>
      </c>
      <c r="K16" s="177">
        <f t="shared" si="2"/>
        <v>114328.5</v>
      </c>
      <c r="L16" s="177">
        <f t="shared" si="2"/>
        <v>133383.25</v>
      </c>
      <c r="M16" s="177">
        <f t="shared" si="2"/>
        <v>152438</v>
      </c>
      <c r="N16" s="177">
        <f t="shared" si="2"/>
        <v>171492.75</v>
      </c>
      <c r="O16" s="177">
        <f>O15*(O9/12)</f>
        <v>190547.5</v>
      </c>
      <c r="P16" s="177">
        <f t="shared" si="2"/>
        <v>209602.25</v>
      </c>
      <c r="Q16" s="177">
        <f t="shared" si="2"/>
        <v>228657</v>
      </c>
      <c r="R16" s="177">
        <f t="shared" si="2"/>
        <v>20864.25</v>
      </c>
      <c r="S16" s="177">
        <f t="shared" si="2"/>
        <v>41728.5</v>
      </c>
      <c r="T16" s="177">
        <f t="shared" si="2"/>
        <v>62592.75</v>
      </c>
      <c r="U16" s="177">
        <f t="shared" si="2"/>
        <v>83457</v>
      </c>
      <c r="V16" s="177">
        <f t="shared" si="2"/>
        <v>104321.25</v>
      </c>
      <c r="W16" s="177">
        <f t="shared" si="2"/>
        <v>125185.5</v>
      </c>
      <c r="X16" s="177">
        <f t="shared" si="2"/>
        <v>146049.75</v>
      </c>
      <c r="Y16" s="177">
        <f t="shared" si="2"/>
        <v>166914</v>
      </c>
      <c r="Z16" s="177">
        <f t="shared" si="2"/>
        <v>187778.25</v>
      </c>
      <c r="AA16" s="177">
        <f t="shared" si="2"/>
        <v>208642.5</v>
      </c>
      <c r="AB16" s="177">
        <f t="shared" si="2"/>
        <v>229506.75</v>
      </c>
      <c r="AC16" s="177">
        <f t="shared" si="2"/>
        <v>250371</v>
      </c>
      <c r="AD16" s="172"/>
      <c r="AE16" s="141">
        <v>9</v>
      </c>
    </row>
    <row r="17" spans="1:31">
      <c r="A17" s="182" t="s">
        <v>67</v>
      </c>
      <c r="B17" s="174">
        <f>HLOOKUP($B$7,$F$8:$AC$75,AE17,FALSE)</f>
        <v>52750.782000000007</v>
      </c>
      <c r="E17" s="142"/>
      <c r="F17" s="183">
        <f>F11</f>
        <v>453.6</v>
      </c>
      <c r="G17" s="183">
        <f>F17+G11</f>
        <v>2870.1</v>
      </c>
      <c r="H17" s="183">
        <f t="shared" ref="H17:P17" si="3">G17+H11</f>
        <v>8823.1680000000015</v>
      </c>
      <c r="I17" s="183">
        <f t="shared" si="3"/>
        <v>13508.666999999999</v>
      </c>
      <c r="J17" s="183">
        <f t="shared" si="3"/>
        <v>19242.800999999999</v>
      </c>
      <c r="K17" s="183">
        <f t="shared" si="3"/>
        <v>24219</v>
      </c>
      <c r="L17" s="183">
        <f t="shared" si="3"/>
        <v>29834.145000000004</v>
      </c>
      <c r="M17" s="183">
        <f t="shared" si="3"/>
        <v>30452.589</v>
      </c>
      <c r="N17" s="183">
        <f t="shared" si="3"/>
        <v>34315.677000000003</v>
      </c>
      <c r="O17" s="183">
        <f t="shared" si="3"/>
        <v>39366.9</v>
      </c>
      <c r="P17" s="183">
        <f t="shared" si="3"/>
        <v>43655.4</v>
      </c>
      <c r="Q17" s="183">
        <f>P17+Q11</f>
        <v>50077.512000000002</v>
      </c>
      <c r="R17" s="183">
        <f>R11</f>
        <v>7407.2880000000005</v>
      </c>
      <c r="S17" s="183">
        <f t="shared" ref="S17:AC17" si="4">R17+S11</f>
        <v>11850.39899999999</v>
      </c>
      <c r="T17" s="183">
        <f t="shared" si="4"/>
        <v>17772.660000000003</v>
      </c>
      <c r="U17" s="183">
        <f t="shared" si="4"/>
        <v>22471.60500000001</v>
      </c>
      <c r="V17" s="183">
        <f t="shared" si="4"/>
        <v>27006.138000000006</v>
      </c>
      <c r="W17" s="183">
        <f t="shared" si="4"/>
        <v>32213.403000000006</v>
      </c>
      <c r="X17" s="183">
        <f t="shared" si="4"/>
        <v>39567.573000000004</v>
      </c>
      <c r="Y17" s="183">
        <f t="shared" si="4"/>
        <v>42739.938000000009</v>
      </c>
      <c r="Z17" s="183">
        <f t="shared" si="4"/>
        <v>45854.846999999994</v>
      </c>
      <c r="AA17" s="183">
        <f t="shared" si="4"/>
        <v>49121.198999999993</v>
      </c>
      <c r="AB17" s="183">
        <f t="shared" si="4"/>
        <v>52750.782000000007</v>
      </c>
      <c r="AC17" s="183">
        <f t="shared" si="4"/>
        <v>52750.782000000007</v>
      </c>
      <c r="AD17" s="248"/>
      <c r="AE17" s="141">
        <v>10</v>
      </c>
    </row>
    <row r="18" spans="1:31">
      <c r="A18" s="182" t="s">
        <v>9</v>
      </c>
      <c r="B18" s="174">
        <f>HLOOKUP($B$7,$F$8:$AC$75,AE18,FALSE)</f>
        <v>15400.800000000001</v>
      </c>
      <c r="E18" s="175" t="s">
        <v>111</v>
      </c>
      <c r="F18" s="176">
        <v>0</v>
      </c>
      <c r="G18" s="176">
        <v>0</v>
      </c>
      <c r="H18" s="176">
        <v>0</v>
      </c>
      <c r="I18" s="176">
        <v>0</v>
      </c>
      <c r="J18" s="176">
        <v>0</v>
      </c>
      <c r="K18" s="176">
        <v>0</v>
      </c>
      <c r="L18" s="176">
        <v>0</v>
      </c>
      <c r="M18" s="176">
        <v>0</v>
      </c>
      <c r="N18" s="176">
        <v>0</v>
      </c>
      <c r="O18" s="176">
        <v>13923</v>
      </c>
      <c r="P18" s="176">
        <v>12404.7</v>
      </c>
      <c r="Q18" s="176">
        <v>10085.76</v>
      </c>
      <c r="R18" s="235">
        <v>9441</v>
      </c>
      <c r="S18" s="235">
        <v>8339.8680000000004</v>
      </c>
      <c r="T18" s="235">
        <v>11524.031999999999</v>
      </c>
      <c r="U18" s="235">
        <v>8643.6</v>
      </c>
      <c r="V18" s="235">
        <v>16448.400000000001</v>
      </c>
      <c r="W18" s="235">
        <v>15764.4</v>
      </c>
      <c r="X18" s="235">
        <v>13419.054</v>
      </c>
      <c r="Y18" s="235">
        <v>11558.7</v>
      </c>
      <c r="Z18" s="235">
        <v>12110.4</v>
      </c>
      <c r="AA18" s="235">
        <v>11547.9</v>
      </c>
      <c r="AB18" s="235">
        <v>15400.800000000001</v>
      </c>
      <c r="AC18" s="235"/>
      <c r="AD18" s="248"/>
      <c r="AE18" s="141">
        <v>11</v>
      </c>
    </row>
    <row r="19" spans="1:31">
      <c r="A19" s="185" t="s">
        <v>38</v>
      </c>
      <c r="B19" s="186">
        <f>HLOOKUP($B$7,$F$8:$AC$75,AE19,FALSE)</f>
        <v>68151.582000000009</v>
      </c>
      <c r="C19" s="187"/>
      <c r="D19" s="187"/>
      <c r="E19" s="187"/>
      <c r="F19" s="188">
        <f>F17+F18</f>
        <v>453.6</v>
      </c>
      <c r="G19" s="188">
        <f t="shared" ref="G19:AC19" si="5">G17+G18</f>
        <v>2870.1</v>
      </c>
      <c r="H19" s="188">
        <f t="shared" si="5"/>
        <v>8823.1680000000015</v>
      </c>
      <c r="I19" s="188">
        <f t="shared" si="5"/>
        <v>13508.666999999999</v>
      </c>
      <c r="J19" s="188">
        <f t="shared" si="5"/>
        <v>19242.800999999999</v>
      </c>
      <c r="K19" s="188">
        <f t="shared" si="5"/>
        <v>24219</v>
      </c>
      <c r="L19" s="188">
        <f t="shared" si="5"/>
        <v>29834.145000000004</v>
      </c>
      <c r="M19" s="188">
        <f t="shared" si="5"/>
        <v>30452.589</v>
      </c>
      <c r="N19" s="188">
        <f t="shared" si="5"/>
        <v>34315.677000000003</v>
      </c>
      <c r="O19" s="188">
        <f t="shared" si="5"/>
        <v>53289.9</v>
      </c>
      <c r="P19" s="188">
        <f t="shared" si="5"/>
        <v>56060.100000000006</v>
      </c>
      <c r="Q19" s="188">
        <f t="shared" si="5"/>
        <v>60163.272000000004</v>
      </c>
      <c r="R19" s="188">
        <f t="shared" si="5"/>
        <v>16848.288</v>
      </c>
      <c r="S19" s="188">
        <f t="shared" si="5"/>
        <v>20190.266999999993</v>
      </c>
      <c r="T19" s="188">
        <f t="shared" si="5"/>
        <v>29296.692000000003</v>
      </c>
      <c r="U19" s="188">
        <f t="shared" si="5"/>
        <v>31115.205000000009</v>
      </c>
      <c r="V19" s="188">
        <f t="shared" si="5"/>
        <v>43454.538000000008</v>
      </c>
      <c r="W19" s="188">
        <f t="shared" si="5"/>
        <v>47977.803000000007</v>
      </c>
      <c r="X19" s="188">
        <f t="shared" si="5"/>
        <v>52986.627000000008</v>
      </c>
      <c r="Y19" s="188">
        <f t="shared" si="5"/>
        <v>54298.638000000006</v>
      </c>
      <c r="Z19" s="188">
        <f t="shared" si="5"/>
        <v>57965.246999999996</v>
      </c>
      <c r="AA19" s="188">
        <f t="shared" si="5"/>
        <v>60669.098999999995</v>
      </c>
      <c r="AB19" s="188">
        <f t="shared" si="5"/>
        <v>68151.582000000009</v>
      </c>
      <c r="AC19" s="188">
        <f t="shared" si="5"/>
        <v>52750.782000000007</v>
      </c>
      <c r="AD19" s="249"/>
      <c r="AE19" s="141">
        <v>12</v>
      </c>
    </row>
    <row r="20" spans="1:31">
      <c r="A20" s="182" t="s">
        <v>101</v>
      </c>
      <c r="B20" s="189">
        <f>IFERROR(HLOOKUP($B$7,$F$8:$AC$75,AE20,FALSE),"-  ")</f>
        <v>0.21069046335238509</v>
      </c>
      <c r="F20" s="189">
        <f>IFERROR(F17/F15,"-  ")</f>
        <v>1.9837573308492634E-3</v>
      </c>
      <c r="G20" s="189">
        <f t="shared" ref="G20:AB20" si="6">IFERROR(G17/G15,"-  ")</f>
        <v>1.2551988349361708E-2</v>
      </c>
      <c r="H20" s="189">
        <f t="shared" si="6"/>
        <v>3.8586914024062245E-2</v>
      </c>
      <c r="I20" s="189">
        <f t="shared" si="6"/>
        <v>5.9078300686180606E-2</v>
      </c>
      <c r="J20" s="189">
        <f t="shared" si="6"/>
        <v>8.415574856663037E-2</v>
      </c>
      <c r="K20" s="189">
        <f t="shared" si="6"/>
        <v>0.1059184717721303</v>
      </c>
      <c r="L20" s="189">
        <f t="shared" si="6"/>
        <v>0.13047553759561267</v>
      </c>
      <c r="M20" s="189">
        <f t="shared" si="6"/>
        <v>0.1331802175310618</v>
      </c>
      <c r="N20" s="189">
        <f t="shared" si="6"/>
        <v>0.15007490258334538</v>
      </c>
      <c r="O20" s="189">
        <f t="shared" si="6"/>
        <v>0.17216573295372545</v>
      </c>
      <c r="P20" s="189">
        <f t="shared" si="6"/>
        <v>0.1909208989884412</v>
      </c>
      <c r="Q20" s="189">
        <f t="shared" si="6"/>
        <v>0.21900712420787469</v>
      </c>
      <c r="R20" s="189">
        <f t="shared" si="6"/>
        <v>2.9585247492720804E-2</v>
      </c>
      <c r="S20" s="189">
        <f t="shared" si="6"/>
        <v>4.7331356267299292E-2</v>
      </c>
      <c r="T20" s="189">
        <f t="shared" si="6"/>
        <v>7.0985297818038043E-2</v>
      </c>
      <c r="U20" s="189">
        <f t="shared" si="6"/>
        <v>8.9753226212300988E-2</v>
      </c>
      <c r="V20" s="189">
        <f t="shared" si="6"/>
        <v>0.10786448111003273</v>
      </c>
      <c r="W20" s="189">
        <f t="shared" si="6"/>
        <v>0.1286626765879435</v>
      </c>
      <c r="X20" s="189">
        <f t="shared" si="6"/>
        <v>0.15803576692188792</v>
      </c>
      <c r="Y20" s="189">
        <f t="shared" si="6"/>
        <v>0.17070642366727778</v>
      </c>
      <c r="Z20" s="189">
        <f t="shared" si="6"/>
        <v>0.18314759696610228</v>
      </c>
      <c r="AA20" s="189">
        <f t="shared" si="6"/>
        <v>0.19619364463136701</v>
      </c>
      <c r="AB20" s="189">
        <f t="shared" si="6"/>
        <v>0.21069046335238509</v>
      </c>
      <c r="AC20" s="189">
        <f>IFERROR(AC17/AC15,"-  ")</f>
        <v>0.21069046335238509</v>
      </c>
      <c r="AD20" s="250"/>
      <c r="AE20" s="141">
        <v>13</v>
      </c>
    </row>
    <row r="21" spans="1:31">
      <c r="A21" s="182" t="s">
        <v>102</v>
      </c>
      <c r="B21" s="189">
        <f>IFERROR(HLOOKUP($B$7,$F$8:$AC$75,AE21,FALSE),"-  ")</f>
        <v>0.27220237966857186</v>
      </c>
      <c r="F21" s="189">
        <f>IFERROR(F19/F15,"-  ")</f>
        <v>1.9837573308492634E-3</v>
      </c>
      <c r="G21" s="189">
        <f t="shared" ref="G21:AC21" si="7">IFERROR(G19/G15,"-  ")</f>
        <v>1.2551988349361708E-2</v>
      </c>
      <c r="H21" s="189">
        <f t="shared" si="7"/>
        <v>3.8586914024062245E-2</v>
      </c>
      <c r="I21" s="189">
        <f t="shared" si="7"/>
        <v>5.9078300686180606E-2</v>
      </c>
      <c r="J21" s="189">
        <f t="shared" si="7"/>
        <v>8.415574856663037E-2</v>
      </c>
      <c r="K21" s="189">
        <f t="shared" si="7"/>
        <v>0.1059184717721303</v>
      </c>
      <c r="L21" s="189">
        <f t="shared" si="7"/>
        <v>0.13047553759561267</v>
      </c>
      <c r="M21" s="189">
        <f t="shared" si="7"/>
        <v>0.1331802175310618</v>
      </c>
      <c r="N21" s="189">
        <f t="shared" si="7"/>
        <v>0.15007490258334538</v>
      </c>
      <c r="O21" s="189">
        <f t="shared" si="7"/>
        <v>0.23305606213673757</v>
      </c>
      <c r="P21" s="189">
        <f t="shared" si="7"/>
        <v>0.24517115155013844</v>
      </c>
      <c r="Q21" s="189">
        <f t="shared" si="7"/>
        <v>0.26311581101825005</v>
      </c>
      <c r="R21" s="189">
        <f t="shared" si="7"/>
        <v>6.7293288759480929E-2</v>
      </c>
      <c r="S21" s="189">
        <f t="shared" si="7"/>
        <v>8.0641396168086535E-2</v>
      </c>
      <c r="T21" s="189">
        <f t="shared" si="7"/>
        <v>0.11701312052913478</v>
      </c>
      <c r="U21" s="189">
        <f t="shared" si="7"/>
        <v>0.12427639383155401</v>
      </c>
      <c r="V21" s="189">
        <f t="shared" si="7"/>
        <v>0.17356058808727851</v>
      </c>
      <c r="W21" s="189">
        <f t="shared" si="7"/>
        <v>0.19162683777274528</v>
      </c>
      <c r="X21" s="189">
        <f t="shared" si="7"/>
        <v>0.21163244545095081</v>
      </c>
      <c r="Y21" s="189">
        <f t="shared" si="7"/>
        <v>0.21687271289406523</v>
      </c>
      <c r="Z21" s="189">
        <f t="shared" si="7"/>
        <v>0.23151741615442681</v>
      </c>
      <c r="AA21" s="189">
        <f t="shared" si="7"/>
        <v>0.24231679787195801</v>
      </c>
      <c r="AB21" s="189">
        <f t="shared" si="7"/>
        <v>0.27220237966857186</v>
      </c>
      <c r="AC21" s="189">
        <f t="shared" si="7"/>
        <v>0.21069046335238509</v>
      </c>
      <c r="AD21" s="250"/>
      <c r="AE21" s="141">
        <v>14</v>
      </c>
    </row>
    <row r="22" spans="1:31">
      <c r="A22" s="182" t="s">
        <v>103</v>
      </c>
      <c r="B22" s="189">
        <f>IFERROR(HLOOKUP($B$7,$F$8:$AC$75,AE22,FALSE),"-  ")</f>
        <v>0.22984414183896554</v>
      </c>
      <c r="F22" s="189">
        <f>IFERROR(F17/F16,"-  ")</f>
        <v>2.3805087970191163E-2</v>
      </c>
      <c r="G22" s="189">
        <f t="shared" ref="G22:AC22" si="8">IFERROR(G17/G16,"-  ")</f>
        <v>7.5311930096170238E-2</v>
      </c>
      <c r="H22" s="189">
        <f t="shared" si="8"/>
        <v>0.15434765609624898</v>
      </c>
      <c r="I22" s="189">
        <f t="shared" si="8"/>
        <v>0.17723490205854184</v>
      </c>
      <c r="J22" s="189">
        <f t="shared" si="8"/>
        <v>0.20197379655991288</v>
      </c>
      <c r="K22" s="189">
        <f t="shared" si="8"/>
        <v>0.21183694354426061</v>
      </c>
      <c r="L22" s="189">
        <f t="shared" si="8"/>
        <v>0.22367235016390741</v>
      </c>
      <c r="M22" s="189">
        <f t="shared" si="8"/>
        <v>0.19977032629659272</v>
      </c>
      <c r="N22" s="189">
        <f t="shared" si="8"/>
        <v>0.20009987011112718</v>
      </c>
      <c r="O22" s="189">
        <f t="shared" si="8"/>
        <v>0.20659887954447054</v>
      </c>
      <c r="P22" s="189">
        <f t="shared" si="8"/>
        <v>0.20827734435102677</v>
      </c>
      <c r="Q22" s="189">
        <f t="shared" si="8"/>
        <v>0.21900712420787469</v>
      </c>
      <c r="R22" s="189">
        <f t="shared" si="8"/>
        <v>0.35502296991264964</v>
      </c>
      <c r="S22" s="189">
        <f t="shared" si="8"/>
        <v>0.28398813760379571</v>
      </c>
      <c r="T22" s="189">
        <f t="shared" si="8"/>
        <v>0.28394119127215217</v>
      </c>
      <c r="U22" s="189">
        <f t="shared" si="8"/>
        <v>0.26925967863690298</v>
      </c>
      <c r="V22" s="189">
        <f t="shared" si="8"/>
        <v>0.25887475466407855</v>
      </c>
      <c r="W22" s="189">
        <f t="shared" si="8"/>
        <v>0.25732535317588701</v>
      </c>
      <c r="X22" s="189">
        <f t="shared" si="8"/>
        <v>0.2709184575803793</v>
      </c>
      <c r="Y22" s="189">
        <f t="shared" si="8"/>
        <v>0.2560596355009167</v>
      </c>
      <c r="Z22" s="189">
        <f t="shared" si="8"/>
        <v>0.24419679595480304</v>
      </c>
      <c r="AA22" s="189">
        <f t="shared" si="8"/>
        <v>0.23543237355764043</v>
      </c>
      <c r="AB22" s="189">
        <f t="shared" si="8"/>
        <v>0.22984414183896554</v>
      </c>
      <c r="AC22" s="189">
        <f t="shared" si="8"/>
        <v>0.21069046335238509</v>
      </c>
      <c r="AD22" s="250"/>
      <c r="AE22" s="141">
        <v>15</v>
      </c>
    </row>
    <row r="23" spans="1:31">
      <c r="A23" s="167" t="s">
        <v>64</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70</v>
      </c>
      <c r="B24" s="174">
        <f>HLOOKUP($B$7,$F$8:$AC$75,AE24,FALSE)</f>
        <v>257.10165000000001</v>
      </c>
      <c r="F24" s="183">
        <f>F12</f>
        <v>1.2861</v>
      </c>
      <c r="G24" s="183">
        <f t="shared" ref="G24:Q24" si="9">F24+G12</f>
        <v>6.3521999999999998</v>
      </c>
      <c r="H24" s="183">
        <f t="shared" si="9"/>
        <v>26.994600000000002</v>
      </c>
      <c r="I24" s="183">
        <f t="shared" si="9"/>
        <v>28.825199999999999</v>
      </c>
      <c r="J24" s="183">
        <f t="shared" si="9"/>
        <v>34.533000000000001</v>
      </c>
      <c r="K24" s="183">
        <f t="shared" si="9"/>
        <v>43.5105</v>
      </c>
      <c r="L24" s="183">
        <f t="shared" si="9"/>
        <v>61.715700000000005</v>
      </c>
      <c r="M24" s="183">
        <f t="shared" si="9"/>
        <v>62.641800000000003</v>
      </c>
      <c r="N24" s="183">
        <f t="shared" si="9"/>
        <v>102.40920000000001</v>
      </c>
      <c r="O24" s="183">
        <f t="shared" si="9"/>
        <v>118.72799999999999</v>
      </c>
      <c r="P24" s="183">
        <f t="shared" si="9"/>
        <v>136.19204999999999</v>
      </c>
      <c r="Q24" s="183">
        <f t="shared" si="9"/>
        <v>171.36404999999999</v>
      </c>
      <c r="R24" s="183">
        <f>R12</f>
        <v>26.635950000000008</v>
      </c>
      <c r="S24" s="183">
        <f t="shared" ref="S24:AC24" si="10">R24+S12</f>
        <v>40.603950000000026</v>
      </c>
      <c r="T24" s="183">
        <f t="shared" si="10"/>
        <v>96.097949999999997</v>
      </c>
      <c r="U24" s="183">
        <f t="shared" si="10"/>
        <v>120.88625399999998</v>
      </c>
      <c r="V24" s="183">
        <f t="shared" si="10"/>
        <v>260.35781400000008</v>
      </c>
      <c r="W24" s="183">
        <f t="shared" si="10"/>
        <v>210.85695000000004</v>
      </c>
      <c r="X24" s="183">
        <f t="shared" si="10"/>
        <v>179.06895000000003</v>
      </c>
      <c r="Y24" s="183">
        <f t="shared" si="10"/>
        <v>195.23835000000008</v>
      </c>
      <c r="Z24" s="183">
        <f t="shared" si="10"/>
        <v>248.80095000000006</v>
      </c>
      <c r="AA24" s="183">
        <f t="shared" si="10"/>
        <v>236.35130400000008</v>
      </c>
      <c r="AB24" s="183">
        <f t="shared" si="10"/>
        <v>257.10165000000001</v>
      </c>
      <c r="AC24" s="183">
        <f t="shared" si="10"/>
        <v>257.10165000000001</v>
      </c>
      <c r="AD24" s="245"/>
      <c r="AE24" s="141">
        <v>17</v>
      </c>
    </row>
    <row r="25" spans="1:31">
      <c r="A25" s="182" t="s">
        <v>12</v>
      </c>
      <c r="B25" s="174">
        <f>HLOOKUP($B$7,$F$8:$AC$75,AE25,FALSE)</f>
        <v>0</v>
      </c>
      <c r="E25" s="175" t="s">
        <v>111</v>
      </c>
      <c r="F25" s="176">
        <v>0</v>
      </c>
      <c r="G25" s="176">
        <v>0</v>
      </c>
      <c r="H25" s="176">
        <v>0</v>
      </c>
      <c r="I25" s="176">
        <v>0</v>
      </c>
      <c r="J25" s="176">
        <v>0</v>
      </c>
      <c r="K25" s="176">
        <v>0</v>
      </c>
      <c r="L25" s="176">
        <v>0</v>
      </c>
      <c r="M25" s="176">
        <v>0</v>
      </c>
      <c r="N25" s="176">
        <v>0</v>
      </c>
      <c r="O25" s="176">
        <v>0</v>
      </c>
      <c r="P25" s="176">
        <v>0</v>
      </c>
      <c r="Q25" s="176">
        <v>0</v>
      </c>
      <c r="R25" s="235">
        <v>0</v>
      </c>
      <c r="S25" s="235"/>
      <c r="T25" s="235"/>
      <c r="U25" s="235"/>
      <c r="V25" s="235"/>
      <c r="W25" s="235"/>
      <c r="X25" s="235"/>
      <c r="Y25" s="235"/>
      <c r="Z25" s="235"/>
      <c r="AA25" s="235"/>
      <c r="AB25" s="235"/>
      <c r="AC25" s="235"/>
      <c r="AD25" s="245"/>
      <c r="AE25" s="141">
        <v>18</v>
      </c>
    </row>
    <row r="26" spans="1:31">
      <c r="A26" s="194" t="s">
        <v>39</v>
      </c>
      <c r="B26" s="186">
        <f>HLOOKUP($B$7,$F$8:$AC$75,AE26,FALSE)</f>
        <v>257.10165000000001</v>
      </c>
      <c r="C26" s="187"/>
      <c r="D26" s="187"/>
      <c r="E26" s="187"/>
      <c r="F26" s="188">
        <f>F24+F25</f>
        <v>1.2861</v>
      </c>
      <c r="G26" s="188">
        <f>G24+G25</f>
        <v>6.3521999999999998</v>
      </c>
      <c r="H26" s="188">
        <f t="shared" ref="H26:AC26" si="11">H24+H25</f>
        <v>26.994600000000002</v>
      </c>
      <c r="I26" s="188">
        <f t="shared" si="11"/>
        <v>28.825199999999999</v>
      </c>
      <c r="J26" s="188">
        <f t="shared" si="11"/>
        <v>34.533000000000001</v>
      </c>
      <c r="K26" s="188">
        <f t="shared" si="11"/>
        <v>43.5105</v>
      </c>
      <c r="L26" s="188">
        <f t="shared" si="11"/>
        <v>61.715700000000005</v>
      </c>
      <c r="M26" s="188">
        <f t="shared" si="11"/>
        <v>62.641800000000003</v>
      </c>
      <c r="N26" s="188">
        <f t="shared" si="11"/>
        <v>102.40920000000001</v>
      </c>
      <c r="O26" s="188">
        <f t="shared" si="11"/>
        <v>118.72799999999999</v>
      </c>
      <c r="P26" s="188">
        <f t="shared" si="11"/>
        <v>136.19204999999999</v>
      </c>
      <c r="Q26" s="188">
        <f t="shared" si="11"/>
        <v>171.36404999999999</v>
      </c>
      <c r="R26" s="188">
        <f t="shared" si="11"/>
        <v>26.635950000000008</v>
      </c>
      <c r="S26" s="188">
        <f t="shared" si="11"/>
        <v>40.603950000000026</v>
      </c>
      <c r="T26" s="188">
        <f t="shared" si="11"/>
        <v>96.097949999999997</v>
      </c>
      <c r="U26" s="188">
        <f t="shared" si="11"/>
        <v>120.88625399999998</v>
      </c>
      <c r="V26" s="188">
        <f t="shared" si="11"/>
        <v>260.35781400000008</v>
      </c>
      <c r="W26" s="188">
        <f t="shared" si="11"/>
        <v>210.85695000000004</v>
      </c>
      <c r="X26" s="188">
        <f t="shared" si="11"/>
        <v>179.06895000000003</v>
      </c>
      <c r="Y26" s="188">
        <f t="shared" si="11"/>
        <v>195.23835000000008</v>
      </c>
      <c r="Z26" s="188">
        <f t="shared" si="11"/>
        <v>248.80095000000006</v>
      </c>
      <c r="AA26" s="188">
        <f t="shared" si="11"/>
        <v>236.35130400000008</v>
      </c>
      <c r="AB26" s="188">
        <f t="shared" si="11"/>
        <v>257.10165000000001</v>
      </c>
      <c r="AC26" s="188">
        <f t="shared" si="11"/>
        <v>257.10165000000001</v>
      </c>
      <c r="AD26" s="245"/>
      <c r="AE26" s="141">
        <v>19</v>
      </c>
    </row>
    <row r="27" spans="1:31">
      <c r="A27" s="167" t="s">
        <v>65</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71</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68">
        <f>R13</f>
        <v>0</v>
      </c>
      <c r="S28" s="268">
        <f t="shared" ref="S28:AC28" si="13">R28+S13</f>
        <v>0</v>
      </c>
      <c r="T28" s="268">
        <f t="shared" si="13"/>
        <v>0</v>
      </c>
      <c r="U28" s="268">
        <f t="shared" si="13"/>
        <v>0</v>
      </c>
      <c r="V28" s="268">
        <f t="shared" si="13"/>
        <v>0</v>
      </c>
      <c r="W28" s="268">
        <f t="shared" si="13"/>
        <v>0</v>
      </c>
      <c r="X28" s="268">
        <f t="shared" si="13"/>
        <v>0</v>
      </c>
      <c r="Y28" s="268">
        <f t="shared" si="13"/>
        <v>0</v>
      </c>
      <c r="Z28" s="268">
        <f t="shared" si="13"/>
        <v>0</v>
      </c>
      <c r="AA28" s="268">
        <f t="shared" si="13"/>
        <v>0</v>
      </c>
      <c r="AB28" s="268">
        <f t="shared" si="13"/>
        <v>0</v>
      </c>
      <c r="AC28" s="268">
        <f t="shared" si="13"/>
        <v>0</v>
      </c>
      <c r="AD28" s="249"/>
      <c r="AE28" s="141">
        <v>21</v>
      </c>
    </row>
    <row r="29" spans="1:31">
      <c r="A29" s="182" t="s">
        <v>13</v>
      </c>
      <c r="B29" s="178">
        <f>HLOOKUP($B$7,$F$8:$AC$75,AE29,FALSE)</f>
        <v>0</v>
      </c>
      <c r="E29" s="175" t="s">
        <v>111</v>
      </c>
      <c r="F29" s="246">
        <v>0</v>
      </c>
      <c r="G29" s="246">
        <v>0</v>
      </c>
      <c r="H29" s="246">
        <v>0</v>
      </c>
      <c r="I29" s="246">
        <v>0</v>
      </c>
      <c r="J29" s="246">
        <v>0</v>
      </c>
      <c r="K29" s="246">
        <v>0</v>
      </c>
      <c r="L29" s="246">
        <v>0</v>
      </c>
      <c r="M29" s="246">
        <v>0</v>
      </c>
      <c r="N29" s="246">
        <v>0</v>
      </c>
      <c r="O29" s="246">
        <v>0</v>
      </c>
      <c r="P29" s="246">
        <v>0</v>
      </c>
      <c r="Q29" s="246">
        <v>0</v>
      </c>
      <c r="R29" s="241"/>
      <c r="S29" s="241"/>
      <c r="T29" s="241"/>
      <c r="U29" s="241"/>
      <c r="V29" s="241"/>
      <c r="W29" s="241"/>
      <c r="X29" s="241"/>
      <c r="Y29" s="241"/>
      <c r="Z29" s="241"/>
      <c r="AA29" s="241"/>
      <c r="AB29" s="241"/>
      <c r="AC29" s="241"/>
      <c r="AD29" s="249"/>
      <c r="AE29" s="141">
        <v>22</v>
      </c>
    </row>
    <row r="30" spans="1:31">
      <c r="A30" s="194" t="s">
        <v>22</v>
      </c>
      <c r="B30" s="195">
        <f>HLOOKUP($B$7,$F$8:$AC$75,AE30,FALSE)</f>
        <v>0</v>
      </c>
      <c r="C30" s="187"/>
      <c r="D30" s="187"/>
      <c r="E30" s="187"/>
      <c r="F30" s="253">
        <f>F28+F29</f>
        <v>0</v>
      </c>
      <c r="G30" s="253">
        <f>G28+G29</f>
        <v>0</v>
      </c>
      <c r="H30" s="253">
        <f t="shared" ref="H30:AC30" si="14">H28+H29</f>
        <v>0</v>
      </c>
      <c r="I30" s="253">
        <f t="shared" si="14"/>
        <v>0</v>
      </c>
      <c r="J30" s="253">
        <f t="shared" si="14"/>
        <v>0</v>
      </c>
      <c r="K30" s="253">
        <f t="shared" si="14"/>
        <v>0</v>
      </c>
      <c r="L30" s="253">
        <f t="shared" si="14"/>
        <v>0</v>
      </c>
      <c r="M30" s="253">
        <f t="shared" si="14"/>
        <v>0</v>
      </c>
      <c r="N30" s="253">
        <f t="shared" si="14"/>
        <v>0</v>
      </c>
      <c r="O30" s="253">
        <f t="shared" si="14"/>
        <v>0</v>
      </c>
      <c r="P30" s="253">
        <f t="shared" si="14"/>
        <v>0</v>
      </c>
      <c r="Q30" s="253">
        <f t="shared" si="14"/>
        <v>0</v>
      </c>
      <c r="R30" s="253">
        <f t="shared" si="14"/>
        <v>0</v>
      </c>
      <c r="S30" s="253">
        <f t="shared" si="14"/>
        <v>0</v>
      </c>
      <c r="T30" s="253">
        <f t="shared" si="14"/>
        <v>0</v>
      </c>
      <c r="U30" s="253">
        <f t="shared" si="14"/>
        <v>0</v>
      </c>
      <c r="V30" s="253">
        <f t="shared" si="14"/>
        <v>0</v>
      </c>
      <c r="W30" s="253">
        <f t="shared" si="14"/>
        <v>0</v>
      </c>
      <c r="X30" s="253">
        <f t="shared" si="14"/>
        <v>0</v>
      </c>
      <c r="Y30" s="253">
        <f t="shared" si="14"/>
        <v>0</v>
      </c>
      <c r="Z30" s="253">
        <f t="shared" si="14"/>
        <v>0</v>
      </c>
      <c r="AA30" s="253">
        <f t="shared" si="14"/>
        <v>0</v>
      </c>
      <c r="AB30" s="253">
        <f t="shared" si="14"/>
        <v>0</v>
      </c>
      <c r="AC30" s="253">
        <f t="shared" si="14"/>
        <v>0</v>
      </c>
      <c r="AD30" s="249"/>
      <c r="AE30" s="141">
        <v>23</v>
      </c>
    </row>
    <row r="31" spans="1:31">
      <c r="A31" s="167" t="s">
        <v>82</v>
      </c>
      <c r="B31" s="16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245"/>
      <c r="AE31" s="141">
        <v>24</v>
      </c>
    </row>
    <row r="32" spans="1:31">
      <c r="A32" s="199" t="s">
        <v>40</v>
      </c>
      <c r="B32" s="200">
        <f t="shared" ref="B32:B40" si="15">HLOOKUP($B$7,$F$8:$AC$75,AE32,FALSE)</f>
        <v>40322</v>
      </c>
      <c r="E32" s="175" t="s">
        <v>24</v>
      </c>
      <c r="F32" s="237">
        <v>9628</v>
      </c>
      <c r="G32" s="237">
        <v>18069</v>
      </c>
      <c r="H32" s="237">
        <v>13965</v>
      </c>
      <c r="I32" s="237">
        <v>10574</v>
      </c>
      <c r="J32" s="237">
        <v>13389</v>
      </c>
      <c r="K32" s="237">
        <v>18312</v>
      </c>
      <c r="L32" s="237">
        <v>13782</v>
      </c>
      <c r="M32" s="237">
        <v>18418</v>
      </c>
      <c r="N32" s="237">
        <v>13015.488131680075</v>
      </c>
      <c r="O32" s="237">
        <v>12007.511868319925</v>
      </c>
      <c r="P32" s="237">
        <v>12419</v>
      </c>
      <c r="Q32" s="237">
        <v>16243</v>
      </c>
      <c r="R32" s="237">
        <v>18789</v>
      </c>
      <c r="S32" s="237">
        <v>17775</v>
      </c>
      <c r="T32" s="237">
        <v>59512</v>
      </c>
      <c r="U32" s="237">
        <v>24127</v>
      </c>
      <c r="V32" s="237">
        <v>30654</v>
      </c>
      <c r="W32" s="237">
        <v>83393</v>
      </c>
      <c r="X32" s="237">
        <v>41850</v>
      </c>
      <c r="Y32" s="237">
        <v>45408</v>
      </c>
      <c r="Z32" s="237">
        <v>41454</v>
      </c>
      <c r="AA32" s="237">
        <v>37887</v>
      </c>
      <c r="AB32" s="237">
        <v>40322</v>
      </c>
      <c r="AC32" s="237"/>
      <c r="AD32" s="202">
        <f t="shared" ref="AD32:AD40" si="16">SUM(F32:AC32)</f>
        <v>610993</v>
      </c>
      <c r="AE32" s="141">
        <v>25</v>
      </c>
    </row>
    <row r="33" spans="1:31">
      <c r="A33" s="199" t="s">
        <v>41</v>
      </c>
      <c r="B33" s="200">
        <f t="shared" si="15"/>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16"/>
        <v>0</v>
      </c>
      <c r="AE33" s="141">
        <v>26</v>
      </c>
    </row>
    <row r="34" spans="1:31">
      <c r="A34" s="199" t="s">
        <v>42</v>
      </c>
      <c r="B34" s="200">
        <f t="shared" si="15"/>
        <v>0</v>
      </c>
      <c r="E34" s="175" t="s">
        <v>24</v>
      </c>
      <c r="F34" s="237">
        <v>0</v>
      </c>
      <c r="G34" s="237">
        <v>0</v>
      </c>
      <c r="H34" s="237">
        <v>1354</v>
      </c>
      <c r="I34" s="237">
        <v>12646</v>
      </c>
      <c r="J34" s="237">
        <v>1295</v>
      </c>
      <c r="K34" s="237">
        <v>19163</v>
      </c>
      <c r="L34" s="237">
        <v>358950.72</v>
      </c>
      <c r="M34" s="237">
        <v>12032.050000000047</v>
      </c>
      <c r="N34" s="237">
        <v>138147.65999999992</v>
      </c>
      <c r="O34" s="237">
        <v>4855.4400000000605</v>
      </c>
      <c r="P34" s="237">
        <v>277472.64000000001</v>
      </c>
      <c r="Q34" s="237">
        <v>377838.78</v>
      </c>
      <c r="R34" s="237">
        <v>240900.15999999992</v>
      </c>
      <c r="S34" s="237">
        <v>129350.87000000011</v>
      </c>
      <c r="T34" s="237">
        <v>81759.830000000075</v>
      </c>
      <c r="U34" s="237">
        <v>68968.089999999851</v>
      </c>
      <c r="V34" s="237">
        <v>73652.630000000121</v>
      </c>
      <c r="W34" s="237">
        <v>79432.629999999888</v>
      </c>
      <c r="X34" s="237">
        <v>199669.43000000017</v>
      </c>
      <c r="Y34" s="237">
        <v>2034.8299999998417</v>
      </c>
      <c r="Z34" s="237">
        <v>192739.50000000023</v>
      </c>
      <c r="AA34" s="237">
        <v>117527.91999999993</v>
      </c>
      <c r="AB34" s="237">
        <v>0</v>
      </c>
      <c r="AC34" s="237"/>
      <c r="AD34" s="202">
        <f t="shared" si="16"/>
        <v>2389791.1800000002</v>
      </c>
      <c r="AE34" s="141">
        <v>27</v>
      </c>
    </row>
    <row r="35" spans="1:31">
      <c r="A35" s="199" t="s">
        <v>43</v>
      </c>
      <c r="B35" s="200">
        <f t="shared" si="15"/>
        <v>0</v>
      </c>
      <c r="E35" s="175" t="s">
        <v>24</v>
      </c>
      <c r="F35" s="237">
        <v>0</v>
      </c>
      <c r="G35" s="237">
        <v>0</v>
      </c>
      <c r="H35" s="237">
        <v>0</v>
      </c>
      <c r="I35" s="237">
        <v>275</v>
      </c>
      <c r="J35" s="237">
        <v>0</v>
      </c>
      <c r="K35" s="237">
        <v>0</v>
      </c>
      <c r="L35" s="237">
        <v>-7.9999999999984084E-2</v>
      </c>
      <c r="M35" s="237">
        <v>0</v>
      </c>
      <c r="N35" s="237">
        <v>0</v>
      </c>
      <c r="O35" s="237">
        <v>166860.66999999998</v>
      </c>
      <c r="P35" s="237">
        <v>0</v>
      </c>
      <c r="Q35" s="237">
        <v>90697.109999999986</v>
      </c>
      <c r="R35" s="237">
        <v>0</v>
      </c>
      <c r="S35" s="237">
        <v>241417.03999999998</v>
      </c>
      <c r="T35" s="237">
        <v>299002.1100000001</v>
      </c>
      <c r="U35" s="237">
        <v>0</v>
      </c>
      <c r="V35" s="237">
        <v>119366.41999999993</v>
      </c>
      <c r="W35" s="237">
        <v>0</v>
      </c>
      <c r="X35" s="237">
        <v>298973.2899999998</v>
      </c>
      <c r="Y35" s="237">
        <v>0</v>
      </c>
      <c r="Z35" s="237">
        <v>198467.4700000002</v>
      </c>
      <c r="AA35" s="237">
        <v>87751.789999999804</v>
      </c>
      <c r="AB35" s="237">
        <v>0</v>
      </c>
      <c r="AC35" s="237"/>
      <c r="AD35" s="202">
        <f t="shared" si="16"/>
        <v>1502810.8199999998</v>
      </c>
      <c r="AE35" s="141">
        <v>28</v>
      </c>
    </row>
    <row r="36" spans="1:31">
      <c r="A36" s="199" t="s">
        <v>44</v>
      </c>
      <c r="B36" s="200">
        <f t="shared" si="15"/>
        <v>185577.05000000028</v>
      </c>
      <c r="E36" s="175" t="s">
        <v>24</v>
      </c>
      <c r="F36" s="237">
        <v>0</v>
      </c>
      <c r="G36" s="237">
        <v>0</v>
      </c>
      <c r="H36" s="237">
        <v>121633.79</v>
      </c>
      <c r="I36" s="237">
        <v>86130.21</v>
      </c>
      <c r="J36" s="237">
        <v>96230</v>
      </c>
      <c r="K36" s="237">
        <v>250860</v>
      </c>
      <c r="L36" s="237">
        <v>23820.869999999995</v>
      </c>
      <c r="M36" s="237">
        <v>281557.56999999995</v>
      </c>
      <c r="N36" s="237">
        <v>86525.670000000042</v>
      </c>
      <c r="O36" s="237">
        <v>180416.15000000002</v>
      </c>
      <c r="P36" s="237">
        <v>102235.20999999996</v>
      </c>
      <c r="Q36" s="237">
        <v>306977.67999999993</v>
      </c>
      <c r="R36" s="237">
        <v>249675.9600000002</v>
      </c>
      <c r="S36" s="237">
        <v>219054.18999999994</v>
      </c>
      <c r="T36" s="237">
        <v>71106.339999999851</v>
      </c>
      <c r="U36" s="237">
        <v>315311.67999999993</v>
      </c>
      <c r="V36" s="237">
        <v>139160.02000000002</v>
      </c>
      <c r="W36" s="237">
        <v>192427.5</v>
      </c>
      <c r="X36" s="237">
        <v>249315.18000000017</v>
      </c>
      <c r="Y36" s="237">
        <v>138083.60000000009</v>
      </c>
      <c r="Z36" s="237">
        <v>162245.83999999985</v>
      </c>
      <c r="AA36" s="237">
        <v>250040.10999999987</v>
      </c>
      <c r="AB36" s="237">
        <v>185577.05000000028</v>
      </c>
      <c r="AC36" s="237"/>
      <c r="AD36" s="202">
        <f t="shared" si="16"/>
        <v>3708384.62</v>
      </c>
      <c r="AE36" s="141">
        <v>29</v>
      </c>
    </row>
    <row r="37" spans="1:31">
      <c r="A37" s="199" t="s">
        <v>45</v>
      </c>
      <c r="B37" s="200">
        <f t="shared" si="15"/>
        <v>89267.680000000168</v>
      </c>
      <c r="E37" s="175" t="s">
        <v>24</v>
      </c>
      <c r="F37" s="237">
        <v>0</v>
      </c>
      <c r="G37" s="237">
        <v>0</v>
      </c>
      <c r="H37" s="237">
        <v>0</v>
      </c>
      <c r="I37" s="237">
        <v>287017</v>
      </c>
      <c r="J37" s="237">
        <v>0</v>
      </c>
      <c r="K37" s="237">
        <v>11592</v>
      </c>
      <c r="L37" s="237">
        <v>249753.74</v>
      </c>
      <c r="M37" s="237">
        <v>67924.660000000033</v>
      </c>
      <c r="N37" s="237">
        <v>0</v>
      </c>
      <c r="O37" s="237">
        <v>238896.21999999997</v>
      </c>
      <c r="P37" s="237">
        <v>0</v>
      </c>
      <c r="Q37" s="237">
        <v>96395.180000000051</v>
      </c>
      <c r="R37" s="237">
        <v>0</v>
      </c>
      <c r="S37" s="237">
        <v>276555.44999999995</v>
      </c>
      <c r="T37" s="237">
        <v>344521.80000000005</v>
      </c>
      <c r="U37" s="237">
        <v>0</v>
      </c>
      <c r="V37" s="237">
        <v>139313.83000000007</v>
      </c>
      <c r="W37" s="237">
        <v>16463.89000000013</v>
      </c>
      <c r="X37" s="237">
        <v>350022.52</v>
      </c>
      <c r="Y37" s="237">
        <v>0</v>
      </c>
      <c r="Z37" s="237">
        <v>480618.23</v>
      </c>
      <c r="AA37" s="237">
        <v>104947.25</v>
      </c>
      <c r="AB37" s="237">
        <v>89267.680000000168</v>
      </c>
      <c r="AC37" s="237"/>
      <c r="AD37" s="202">
        <f t="shared" si="16"/>
        <v>2753289.4500000007</v>
      </c>
      <c r="AE37" s="141">
        <v>30</v>
      </c>
    </row>
    <row r="38" spans="1:31">
      <c r="A38" s="199" t="s">
        <v>46</v>
      </c>
      <c r="B38" s="200">
        <f t="shared" si="15"/>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16"/>
        <v>1951</v>
      </c>
      <c r="AE38" s="141">
        <v>31</v>
      </c>
    </row>
    <row r="39" spans="1:31">
      <c r="A39" s="199" t="s">
        <v>83</v>
      </c>
      <c r="B39" s="200">
        <f t="shared" si="15"/>
        <v>5020</v>
      </c>
      <c r="E39" s="175" t="s">
        <v>24</v>
      </c>
      <c r="F39" s="237">
        <v>164</v>
      </c>
      <c r="G39" s="237">
        <v>307</v>
      </c>
      <c r="H39" s="237">
        <v>6393</v>
      </c>
      <c r="I39" s="237">
        <v>8459</v>
      </c>
      <c r="J39" s="237">
        <v>3029</v>
      </c>
      <c r="K39" s="237">
        <v>7032</v>
      </c>
      <c r="L39" s="237">
        <v>11210</v>
      </c>
      <c r="M39" s="237">
        <v>5439</v>
      </c>
      <c r="N39" s="237">
        <v>17903.869863812179</v>
      </c>
      <c r="O39" s="237">
        <v>10162.130136187821</v>
      </c>
      <c r="P39" s="237">
        <v>5397</v>
      </c>
      <c r="Q39" s="237">
        <v>36917</v>
      </c>
      <c r="R39" s="237">
        <v>9951</v>
      </c>
      <c r="S39" s="237">
        <v>19821</v>
      </c>
      <c r="T39" s="237">
        <v>31934</v>
      </c>
      <c r="U39" s="237">
        <v>4235</v>
      </c>
      <c r="V39" s="237">
        <v>10463</v>
      </c>
      <c r="W39" s="237">
        <v>21569</v>
      </c>
      <c r="X39" s="237">
        <v>25912</v>
      </c>
      <c r="Y39" s="237">
        <v>5621</v>
      </c>
      <c r="Z39" s="237">
        <v>34799</v>
      </c>
      <c r="AA39" s="237">
        <v>14442</v>
      </c>
      <c r="AB39" s="237">
        <v>5020</v>
      </c>
      <c r="AC39" s="237"/>
      <c r="AD39" s="202">
        <f t="shared" si="16"/>
        <v>296180</v>
      </c>
      <c r="AE39" s="141">
        <v>32</v>
      </c>
    </row>
    <row r="40" spans="1:31">
      <c r="A40" s="213" t="s">
        <v>47</v>
      </c>
      <c r="B40" s="254">
        <f t="shared" si="15"/>
        <v>320243.73000000045</v>
      </c>
      <c r="C40" s="187"/>
      <c r="D40" s="187"/>
      <c r="E40" s="214"/>
      <c r="F40" s="309">
        <v>9792</v>
      </c>
      <c r="G40" s="309">
        <v>18376</v>
      </c>
      <c r="H40" s="309">
        <v>143345.78999999998</v>
      </c>
      <c r="I40" s="309">
        <v>405101.21</v>
      </c>
      <c r="J40" s="309">
        <v>113987</v>
      </c>
      <c r="K40" s="309">
        <v>307252</v>
      </c>
      <c r="L40" s="309">
        <v>658603.25</v>
      </c>
      <c r="M40" s="309">
        <v>385830.28</v>
      </c>
      <c r="N40" s="309">
        <v>254498.68799549219</v>
      </c>
      <c r="O40" s="309">
        <v>613331.12200450769</v>
      </c>
      <c r="P40" s="309">
        <v>397661.93</v>
      </c>
      <c r="Q40" s="309">
        <v>925305.67</v>
      </c>
      <c r="R40" s="309">
        <f t="shared" ref="R40:AC40" si="17">SUM(R32:R39)</f>
        <v>519368.12000000011</v>
      </c>
      <c r="S40" s="309">
        <f t="shared" si="17"/>
        <v>904019.55</v>
      </c>
      <c r="T40" s="309">
        <f t="shared" si="17"/>
        <v>887931.08000000007</v>
      </c>
      <c r="U40" s="309">
        <f t="shared" si="17"/>
        <v>412687.76999999979</v>
      </c>
      <c r="V40" s="309">
        <f t="shared" si="17"/>
        <v>512667.90000000014</v>
      </c>
      <c r="W40" s="309">
        <f t="shared" si="17"/>
        <v>393361.02</v>
      </c>
      <c r="X40" s="309">
        <f t="shared" si="17"/>
        <v>1165789.4200000002</v>
      </c>
      <c r="Y40" s="215">
        <f t="shared" si="17"/>
        <v>191214.42999999993</v>
      </c>
      <c r="Z40" s="215">
        <f t="shared" si="17"/>
        <v>1110382.0400000003</v>
      </c>
      <c r="AA40" s="215">
        <f t="shared" si="17"/>
        <v>612650.0699999996</v>
      </c>
      <c r="AB40" s="215">
        <f t="shared" si="17"/>
        <v>320243.73000000045</v>
      </c>
      <c r="AC40" s="215">
        <f t="shared" si="17"/>
        <v>0</v>
      </c>
      <c r="AD40" s="205">
        <f t="shared" si="16"/>
        <v>11263400.070000002</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8"/>
        <v>627038.99</v>
      </c>
      <c r="E46" s="175" t="s">
        <v>111</v>
      </c>
      <c r="F46" s="237">
        <v>0</v>
      </c>
      <c r="G46" s="237">
        <v>0</v>
      </c>
      <c r="H46" s="237">
        <v>0</v>
      </c>
      <c r="I46" s="237">
        <v>0</v>
      </c>
      <c r="J46" s="237">
        <v>0</v>
      </c>
      <c r="K46" s="237">
        <v>0</v>
      </c>
      <c r="L46" s="237">
        <v>0</v>
      </c>
      <c r="M46" s="237">
        <v>0</v>
      </c>
      <c r="N46" s="237">
        <v>0</v>
      </c>
      <c r="O46" s="237">
        <v>433997</v>
      </c>
      <c r="P46" s="237">
        <v>433997.41</v>
      </c>
      <c r="Q46" s="237">
        <v>453144.79</v>
      </c>
      <c r="R46" s="237">
        <v>333098.64</v>
      </c>
      <c r="S46" s="237">
        <v>390689.72</v>
      </c>
      <c r="T46" s="237">
        <v>389325.03</v>
      </c>
      <c r="U46" s="237">
        <v>552360.83000000007</v>
      </c>
      <c r="V46" s="237">
        <v>482203.42</v>
      </c>
      <c r="W46" s="237">
        <v>595886.57999999996</v>
      </c>
      <c r="X46" s="237">
        <v>564784.92999999993</v>
      </c>
      <c r="Y46" s="237">
        <v>535006.9</v>
      </c>
      <c r="Z46" s="237">
        <v>486619.57</v>
      </c>
      <c r="AA46" s="237">
        <v>610297.84000000008</v>
      </c>
      <c r="AB46" s="237">
        <v>627038.99</v>
      </c>
      <c r="AC46" s="237"/>
      <c r="AD46" s="245"/>
      <c r="AE46" s="141">
        <v>39</v>
      </c>
    </row>
    <row r="47" spans="1:31">
      <c r="A47" s="199" t="s">
        <v>93</v>
      </c>
      <c r="B47" s="200">
        <f t="shared" si="1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66</v>
      </c>
      <c r="B50" s="168"/>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245"/>
      <c r="AE50" s="141">
        <v>43</v>
      </c>
    </row>
    <row r="51" spans="1:31">
      <c r="A51" s="136" t="s">
        <v>59</v>
      </c>
      <c r="B51" s="210">
        <f>HLOOKUP($B$7,$F$8:$AC$75,AE51,FALSE)</f>
        <v>14632962</v>
      </c>
      <c r="F51" s="208">
        <f>$F$4</f>
        <v>13363885</v>
      </c>
      <c r="G51" s="208">
        <f t="shared" ref="G51:Q51" si="19">$F$4</f>
        <v>13363885</v>
      </c>
      <c r="H51" s="208">
        <f t="shared" si="19"/>
        <v>13363885</v>
      </c>
      <c r="I51" s="208">
        <f t="shared" si="19"/>
        <v>13363885</v>
      </c>
      <c r="J51" s="208">
        <f t="shared" si="19"/>
        <v>13363885</v>
      </c>
      <c r="K51" s="208">
        <f t="shared" si="19"/>
        <v>13363885</v>
      </c>
      <c r="L51" s="208">
        <f t="shared" si="19"/>
        <v>13363885</v>
      </c>
      <c r="M51" s="208">
        <f t="shared" si="19"/>
        <v>13363885</v>
      </c>
      <c r="N51" s="208">
        <f t="shared" si="19"/>
        <v>13363885</v>
      </c>
      <c r="O51" s="208">
        <f t="shared" si="19"/>
        <v>13363885</v>
      </c>
      <c r="P51" s="208">
        <f t="shared" si="19"/>
        <v>13363885</v>
      </c>
      <c r="Q51" s="208">
        <f t="shared" si="19"/>
        <v>13363885</v>
      </c>
      <c r="R51" s="208">
        <f>$G$4</f>
        <v>14632962</v>
      </c>
      <c r="S51" s="208">
        <f t="shared" ref="S51:AC51" si="20">$G$4</f>
        <v>14632962</v>
      </c>
      <c r="T51" s="208">
        <f t="shared" si="20"/>
        <v>14632962</v>
      </c>
      <c r="U51" s="208">
        <f>$G$4</f>
        <v>14632962</v>
      </c>
      <c r="V51" s="208">
        <f t="shared" si="20"/>
        <v>14632962</v>
      </c>
      <c r="W51" s="208">
        <f t="shared" si="20"/>
        <v>14632962</v>
      </c>
      <c r="X51" s="208">
        <f t="shared" si="20"/>
        <v>14632962</v>
      </c>
      <c r="Y51" s="208">
        <f t="shared" si="20"/>
        <v>14632962</v>
      </c>
      <c r="Z51" s="208">
        <f t="shared" si="20"/>
        <v>14632962</v>
      </c>
      <c r="AA51" s="208">
        <f t="shared" si="20"/>
        <v>14632962</v>
      </c>
      <c r="AB51" s="208">
        <f t="shared" si="20"/>
        <v>14632962</v>
      </c>
      <c r="AC51" s="208">
        <f t="shared" si="20"/>
        <v>14632962</v>
      </c>
      <c r="AD51" s="209"/>
      <c r="AE51" s="141">
        <v>44</v>
      </c>
    </row>
    <row r="52" spans="1:31">
      <c r="A52" s="136" t="s">
        <v>60</v>
      </c>
      <c r="B52" s="210">
        <f>HLOOKUP($B$7,$F$8:$AC$75,AE52,FALSE)</f>
        <v>13413548.5</v>
      </c>
      <c r="F52" s="210">
        <f t="shared" ref="F52:AC52" si="21">F51*(F9/12)</f>
        <v>1113657.0833333333</v>
      </c>
      <c r="G52" s="210">
        <f t="shared" si="21"/>
        <v>2227314.1666666665</v>
      </c>
      <c r="H52" s="210">
        <f t="shared" si="21"/>
        <v>3340971.25</v>
      </c>
      <c r="I52" s="210">
        <f t="shared" si="21"/>
        <v>4454628.333333333</v>
      </c>
      <c r="J52" s="210">
        <f t="shared" si="21"/>
        <v>5568285.416666667</v>
      </c>
      <c r="K52" s="210">
        <f t="shared" si="21"/>
        <v>6681942.5</v>
      </c>
      <c r="L52" s="210">
        <f t="shared" si="21"/>
        <v>7795599.583333334</v>
      </c>
      <c r="M52" s="210">
        <f t="shared" si="21"/>
        <v>8909256.666666666</v>
      </c>
      <c r="N52" s="210">
        <f t="shared" si="21"/>
        <v>10022913.75</v>
      </c>
      <c r="O52" s="210">
        <f t="shared" si="21"/>
        <v>11136570.833333334</v>
      </c>
      <c r="P52" s="210">
        <f t="shared" si="21"/>
        <v>12250227.916666666</v>
      </c>
      <c r="Q52" s="210">
        <f t="shared" si="21"/>
        <v>13363885</v>
      </c>
      <c r="R52" s="210">
        <f t="shared" si="21"/>
        <v>1219413.5</v>
      </c>
      <c r="S52" s="210">
        <f t="shared" si="21"/>
        <v>2438827</v>
      </c>
      <c r="T52" s="210">
        <f t="shared" si="21"/>
        <v>3658240.5</v>
      </c>
      <c r="U52" s="210">
        <f t="shared" si="21"/>
        <v>4877654</v>
      </c>
      <c r="V52" s="210">
        <f t="shared" si="21"/>
        <v>6097067.5</v>
      </c>
      <c r="W52" s="210">
        <f t="shared" si="21"/>
        <v>7316481</v>
      </c>
      <c r="X52" s="210">
        <f t="shared" si="21"/>
        <v>8535894.5</v>
      </c>
      <c r="Y52" s="210">
        <f t="shared" si="21"/>
        <v>9755308</v>
      </c>
      <c r="Z52" s="210">
        <f t="shared" si="21"/>
        <v>10974721.5</v>
      </c>
      <c r="AA52" s="210">
        <f t="shared" si="21"/>
        <v>12194135</v>
      </c>
      <c r="AB52" s="210">
        <f t="shared" si="21"/>
        <v>13413548.5</v>
      </c>
      <c r="AC52" s="210">
        <f t="shared" si="21"/>
        <v>14632962</v>
      </c>
      <c r="AD52" s="245"/>
      <c r="AE52" s="141">
        <v>45</v>
      </c>
    </row>
    <row r="53" spans="1:31">
      <c r="A53" s="182" t="s">
        <v>55</v>
      </c>
      <c r="B53" s="200">
        <f>HLOOKUP($B$7,$F$8:$AC$75,AE53,FALSE)</f>
        <v>7030315.1299999999</v>
      </c>
      <c r="F53" s="211">
        <f>F40</f>
        <v>9792</v>
      </c>
      <c r="G53" s="211">
        <f>F53+G40</f>
        <v>28168</v>
      </c>
      <c r="H53" s="211">
        <f t="shared" ref="H53:Q53" si="22">G53+H40</f>
        <v>171513.78999999998</v>
      </c>
      <c r="I53" s="211">
        <f t="shared" si="22"/>
        <v>576615</v>
      </c>
      <c r="J53" s="211">
        <f t="shared" si="22"/>
        <v>690602</v>
      </c>
      <c r="K53" s="211">
        <f t="shared" si="22"/>
        <v>997854</v>
      </c>
      <c r="L53" s="211">
        <f t="shared" si="22"/>
        <v>1656457.25</v>
      </c>
      <c r="M53" s="211">
        <f t="shared" si="22"/>
        <v>2042287.53</v>
      </c>
      <c r="N53" s="211">
        <f t="shared" si="22"/>
        <v>2296786.2179954923</v>
      </c>
      <c r="O53" s="211">
        <f t="shared" si="22"/>
        <v>2910117.34</v>
      </c>
      <c r="P53" s="211">
        <f t="shared" si="22"/>
        <v>3307779.27</v>
      </c>
      <c r="Q53" s="211">
        <f t="shared" si="22"/>
        <v>4233084.9400000004</v>
      </c>
      <c r="R53" s="211">
        <f>R40</f>
        <v>519368.12000000011</v>
      </c>
      <c r="S53" s="211">
        <f t="shared" ref="S53:AC53" si="23">R53+S40</f>
        <v>1423387.6700000002</v>
      </c>
      <c r="T53" s="211">
        <f t="shared" si="23"/>
        <v>2311318.75</v>
      </c>
      <c r="U53" s="211">
        <f t="shared" si="23"/>
        <v>2724006.5199999996</v>
      </c>
      <c r="V53" s="211">
        <f t="shared" si="23"/>
        <v>3236674.42</v>
      </c>
      <c r="W53" s="211">
        <f t="shared" si="23"/>
        <v>3630035.44</v>
      </c>
      <c r="X53" s="211">
        <f t="shared" si="23"/>
        <v>4795824.8600000003</v>
      </c>
      <c r="Y53" s="211">
        <f t="shared" si="23"/>
        <v>4987039.29</v>
      </c>
      <c r="Z53" s="211">
        <f t="shared" si="23"/>
        <v>6097421.3300000001</v>
      </c>
      <c r="AA53" s="211">
        <f t="shared" si="23"/>
        <v>6710071.3999999994</v>
      </c>
      <c r="AB53" s="211">
        <f t="shared" si="23"/>
        <v>7030315.1299999999</v>
      </c>
      <c r="AC53" s="211">
        <f t="shared" si="23"/>
        <v>7030315.1299999999</v>
      </c>
      <c r="AD53" s="255"/>
      <c r="AE53" s="141">
        <v>46</v>
      </c>
    </row>
    <row r="54" spans="1:31">
      <c r="A54" s="182" t="s">
        <v>85</v>
      </c>
      <c r="B54" s="200">
        <f>HLOOKUP($B$7,$F$8:$AC$75,AE54,FALSE)</f>
        <v>627038.99</v>
      </c>
      <c r="E54" s="139"/>
      <c r="F54" s="211">
        <f>SUM(F42:F49)</f>
        <v>0</v>
      </c>
      <c r="G54" s="211">
        <f t="shared" ref="G54:AC54" si="24">SUM(G42:G49)</f>
        <v>0</v>
      </c>
      <c r="H54" s="211">
        <f t="shared" si="24"/>
        <v>0</v>
      </c>
      <c r="I54" s="211">
        <f t="shared" si="24"/>
        <v>0</v>
      </c>
      <c r="J54" s="211">
        <f t="shared" si="24"/>
        <v>0</v>
      </c>
      <c r="K54" s="211">
        <f t="shared" si="24"/>
        <v>0</v>
      </c>
      <c r="L54" s="211">
        <f t="shared" si="24"/>
        <v>0</v>
      </c>
      <c r="M54" s="211">
        <f t="shared" si="24"/>
        <v>0</v>
      </c>
      <c r="N54" s="211">
        <f t="shared" si="24"/>
        <v>0</v>
      </c>
      <c r="O54" s="211">
        <f t="shared" si="24"/>
        <v>433997</v>
      </c>
      <c r="P54" s="211">
        <f t="shared" si="24"/>
        <v>433997.41</v>
      </c>
      <c r="Q54" s="211">
        <f t="shared" si="24"/>
        <v>453144.79</v>
      </c>
      <c r="R54" s="211">
        <f t="shared" si="24"/>
        <v>333098.64</v>
      </c>
      <c r="S54" s="211">
        <f t="shared" si="24"/>
        <v>390689.72</v>
      </c>
      <c r="T54" s="211">
        <f t="shared" si="24"/>
        <v>389325.03</v>
      </c>
      <c r="U54" s="211">
        <f t="shared" si="24"/>
        <v>552360.83000000007</v>
      </c>
      <c r="V54" s="211">
        <f t="shared" si="24"/>
        <v>482203.42</v>
      </c>
      <c r="W54" s="211">
        <f t="shared" si="24"/>
        <v>595886.57999999996</v>
      </c>
      <c r="X54" s="211">
        <f t="shared" si="24"/>
        <v>564784.92999999993</v>
      </c>
      <c r="Y54" s="211">
        <f t="shared" si="24"/>
        <v>535006.9</v>
      </c>
      <c r="Z54" s="211">
        <f t="shared" si="24"/>
        <v>486619.57</v>
      </c>
      <c r="AA54" s="211">
        <f t="shared" si="24"/>
        <v>610297.84000000008</v>
      </c>
      <c r="AB54" s="211">
        <f t="shared" si="24"/>
        <v>627038.99</v>
      </c>
      <c r="AC54" s="211">
        <f t="shared" si="24"/>
        <v>0</v>
      </c>
      <c r="AD54" s="255"/>
      <c r="AE54" s="141">
        <v>47</v>
      </c>
    </row>
    <row r="55" spans="1:31">
      <c r="A55" s="213" t="s">
        <v>56</v>
      </c>
      <c r="B55" s="254">
        <f>HLOOKUP($B$7,$F$8:$AC$75,AE55,FALSE)</f>
        <v>7657354.1200000001</v>
      </c>
      <c r="C55" s="187"/>
      <c r="D55" s="187"/>
      <c r="E55" s="214"/>
      <c r="F55" s="215">
        <f>F53+F54</f>
        <v>9792</v>
      </c>
      <c r="G55" s="215">
        <f t="shared" ref="G55:AC55" si="25">G53+G54</f>
        <v>28168</v>
      </c>
      <c r="H55" s="215">
        <f t="shared" si="25"/>
        <v>171513.78999999998</v>
      </c>
      <c r="I55" s="215">
        <f t="shared" si="25"/>
        <v>576615</v>
      </c>
      <c r="J55" s="215">
        <f t="shared" si="25"/>
        <v>690602</v>
      </c>
      <c r="K55" s="215">
        <f t="shared" si="25"/>
        <v>997854</v>
      </c>
      <c r="L55" s="215">
        <f>L53+L54</f>
        <v>1656457.25</v>
      </c>
      <c r="M55" s="215">
        <f t="shared" si="25"/>
        <v>2042287.53</v>
      </c>
      <c r="N55" s="215">
        <f t="shared" si="25"/>
        <v>2296786.2179954923</v>
      </c>
      <c r="O55" s="215">
        <f t="shared" si="25"/>
        <v>3344114.34</v>
      </c>
      <c r="P55" s="215">
        <f t="shared" si="25"/>
        <v>3741776.68</v>
      </c>
      <c r="Q55" s="215">
        <f t="shared" si="25"/>
        <v>4686229.7300000004</v>
      </c>
      <c r="R55" s="215">
        <f t="shared" si="25"/>
        <v>852466.76000000013</v>
      </c>
      <c r="S55" s="215">
        <f t="shared" si="25"/>
        <v>1814077.3900000001</v>
      </c>
      <c r="T55" s="215">
        <f t="shared" si="25"/>
        <v>2700643.7800000003</v>
      </c>
      <c r="U55" s="215">
        <f t="shared" si="25"/>
        <v>3276367.3499999996</v>
      </c>
      <c r="V55" s="215">
        <f t="shared" si="25"/>
        <v>3718877.84</v>
      </c>
      <c r="W55" s="215">
        <f t="shared" si="25"/>
        <v>4225922.0199999996</v>
      </c>
      <c r="X55" s="215">
        <f t="shared" si="25"/>
        <v>5360609.79</v>
      </c>
      <c r="Y55" s="215">
        <f t="shared" si="25"/>
        <v>5522046.1900000004</v>
      </c>
      <c r="Z55" s="215">
        <f t="shared" si="25"/>
        <v>6584040.9000000004</v>
      </c>
      <c r="AA55" s="215">
        <f t="shared" si="25"/>
        <v>7320369.2399999993</v>
      </c>
      <c r="AB55" s="215">
        <f t="shared" si="25"/>
        <v>7657354.1200000001</v>
      </c>
      <c r="AC55" s="215">
        <f t="shared" si="25"/>
        <v>7030315.1299999999</v>
      </c>
      <c r="AD55" s="255"/>
      <c r="AE55" s="141">
        <v>48</v>
      </c>
    </row>
    <row r="56" spans="1:31">
      <c r="A56" s="182" t="s">
        <v>72</v>
      </c>
      <c r="B56" s="189">
        <f>IFERROR(HLOOKUP($B$7,$F$8:$AC$75,AE56,FALSE),"-  ")</f>
        <v>0.48044374952931607</v>
      </c>
      <c r="F56" s="189">
        <f>IFERROR(F53/F51,"-  ")</f>
        <v>7.327210612782136E-4</v>
      </c>
      <c r="G56" s="189">
        <f t="shared" ref="G56:AC56" si="26">IFERROR(G53/G51,"-  ")</f>
        <v>2.1077703078109396E-3</v>
      </c>
      <c r="H56" s="189">
        <f t="shared" si="26"/>
        <v>1.2834126453497616E-2</v>
      </c>
      <c r="I56" s="189">
        <f t="shared" si="26"/>
        <v>4.3147258450667601E-2</v>
      </c>
      <c r="J56" s="189">
        <f t="shared" si="26"/>
        <v>5.1676739211688819E-2</v>
      </c>
      <c r="K56" s="189">
        <f t="shared" si="26"/>
        <v>7.4667957708405897E-2</v>
      </c>
      <c r="L56" s="189">
        <f t="shared" si="26"/>
        <v>0.12395027718361838</v>
      </c>
      <c r="M56" s="189">
        <f t="shared" si="26"/>
        <v>0.15282139362917296</v>
      </c>
      <c r="N56" s="189">
        <f t="shared" si="26"/>
        <v>0.1718651588213676</v>
      </c>
      <c r="O56" s="189">
        <f t="shared" si="26"/>
        <v>0.21775983106708863</v>
      </c>
      <c r="P56" s="189">
        <f t="shared" si="26"/>
        <v>0.24751629260503213</v>
      </c>
      <c r="Q56" s="189">
        <f t="shared" si="26"/>
        <v>0.31675556471789457</v>
      </c>
      <c r="R56" s="189">
        <f>IFERROR(R53/R51,"-  ")</f>
        <v>3.5493027317367469E-2</v>
      </c>
      <c r="S56" s="189">
        <f t="shared" si="26"/>
        <v>9.7272696395986E-2</v>
      </c>
      <c r="T56" s="189">
        <f t="shared" si="26"/>
        <v>0.1579528977113451</v>
      </c>
      <c r="U56" s="189">
        <f t="shared" si="26"/>
        <v>0.18615551109884654</v>
      </c>
      <c r="V56" s="189">
        <f t="shared" si="26"/>
        <v>0.22119065299288004</v>
      </c>
      <c r="W56" s="189">
        <f t="shared" si="26"/>
        <v>0.24807249824061595</v>
      </c>
      <c r="X56" s="189">
        <f t="shared" si="26"/>
        <v>0.32774122286383306</v>
      </c>
      <c r="Y56" s="189">
        <f t="shared" si="26"/>
        <v>0.34080859978998101</v>
      </c>
      <c r="Z56" s="189">
        <f t="shared" si="26"/>
        <v>0.41669084700691494</v>
      </c>
      <c r="AA56" s="189">
        <f t="shared" si="26"/>
        <v>0.45855865681876296</v>
      </c>
      <c r="AB56" s="189">
        <f t="shared" si="26"/>
        <v>0.48044374952931607</v>
      </c>
      <c r="AC56" s="189">
        <f t="shared" si="26"/>
        <v>0.48044374952931607</v>
      </c>
      <c r="AD56" s="250"/>
      <c r="AE56" s="141">
        <v>49</v>
      </c>
    </row>
    <row r="57" spans="1:31">
      <c r="A57" s="182" t="s">
        <v>73</v>
      </c>
      <c r="B57" s="189">
        <f>IFERROR(HLOOKUP($B$7,$F$8:$AC$75,AE57,FALSE),"-  ")</f>
        <v>0.52329488178811645</v>
      </c>
      <c r="E57" s="256"/>
      <c r="F57" s="189">
        <f>IFERROR(F55/F51,"-  ")</f>
        <v>7.327210612782136E-4</v>
      </c>
      <c r="G57" s="189">
        <f t="shared" ref="G57:AC57" si="27">IFERROR(G55/G51,"-  ")</f>
        <v>2.1077703078109396E-3</v>
      </c>
      <c r="H57" s="189">
        <f t="shared" si="27"/>
        <v>1.2834126453497616E-2</v>
      </c>
      <c r="I57" s="189">
        <f t="shared" si="27"/>
        <v>4.3147258450667601E-2</v>
      </c>
      <c r="J57" s="189">
        <f t="shared" si="27"/>
        <v>5.1676739211688819E-2</v>
      </c>
      <c r="K57" s="189">
        <f t="shared" si="27"/>
        <v>7.4667957708405897E-2</v>
      </c>
      <c r="L57" s="189">
        <f t="shared" si="27"/>
        <v>0.12395027718361838</v>
      </c>
      <c r="M57" s="189">
        <f t="shared" si="27"/>
        <v>0.15282139362917296</v>
      </c>
      <c r="N57" s="189">
        <f t="shared" si="27"/>
        <v>0.1718651588213676</v>
      </c>
      <c r="O57" s="189">
        <f t="shared" si="27"/>
        <v>0.25023519283501766</v>
      </c>
      <c r="P57" s="189">
        <f t="shared" si="27"/>
        <v>0.27999168505266248</v>
      </c>
      <c r="Q57" s="189">
        <f t="shared" si="27"/>
        <v>0.35066372765105358</v>
      </c>
      <c r="R57" s="189">
        <f t="shared" si="27"/>
        <v>5.8256609974111882E-2</v>
      </c>
      <c r="S57" s="189">
        <f t="shared" si="27"/>
        <v>0.12397198803632513</v>
      </c>
      <c r="T57" s="189">
        <f t="shared" si="27"/>
        <v>0.18455892798737536</v>
      </c>
      <c r="U57" s="189">
        <f t="shared" si="27"/>
        <v>0.22390322273781615</v>
      </c>
      <c r="V57" s="189">
        <f t="shared" si="27"/>
        <v>0.25414388693143602</v>
      </c>
      <c r="W57" s="189">
        <f t="shared" si="27"/>
        <v>0.28879471018922892</v>
      </c>
      <c r="X57" s="189">
        <f t="shared" si="27"/>
        <v>0.36633798338299517</v>
      </c>
      <c r="Y57" s="189">
        <f t="shared" si="27"/>
        <v>0.37737036356685683</v>
      </c>
      <c r="Z57" s="189">
        <f t="shared" si="27"/>
        <v>0.44994587561971394</v>
      </c>
      <c r="AA57" s="189">
        <f t="shared" si="27"/>
        <v>0.50026571790454999</v>
      </c>
      <c r="AB57" s="189">
        <f t="shared" si="27"/>
        <v>0.52329488178811645</v>
      </c>
      <c r="AC57" s="189">
        <f t="shared" si="27"/>
        <v>0.48044374952931607</v>
      </c>
      <c r="AD57" s="250"/>
      <c r="AE57" s="141">
        <v>50</v>
      </c>
    </row>
    <row r="58" spans="1:31">
      <c r="A58" s="182" t="s">
        <v>74</v>
      </c>
      <c r="B58" s="189">
        <f>IFERROR(HLOOKUP($B$7,$F$8:$AC$75,AE58,FALSE),"-  ")</f>
        <v>0.52412045403198115</v>
      </c>
      <c r="F58" s="189">
        <f>IFERROR(F53/F52,"-  ")</f>
        <v>8.7926527353385641E-3</v>
      </c>
      <c r="G58" s="189">
        <f t="shared" ref="G58:AC58" si="28">IFERROR(G53/G52,"-  ")</f>
        <v>1.2646621846865639E-2</v>
      </c>
      <c r="H58" s="189">
        <f t="shared" si="28"/>
        <v>5.1336505813990463E-2</v>
      </c>
      <c r="I58" s="189">
        <f t="shared" si="28"/>
        <v>0.12944177535200282</v>
      </c>
      <c r="J58" s="189">
        <f t="shared" si="28"/>
        <v>0.12402417410805315</v>
      </c>
      <c r="K58" s="189">
        <f t="shared" si="28"/>
        <v>0.14933591541681179</v>
      </c>
      <c r="L58" s="189">
        <f t="shared" si="28"/>
        <v>0.21248618945763151</v>
      </c>
      <c r="M58" s="189">
        <f t="shared" si="28"/>
        <v>0.22923209044375945</v>
      </c>
      <c r="N58" s="189">
        <f t="shared" si="28"/>
        <v>0.22915354509515681</v>
      </c>
      <c r="O58" s="189">
        <f t="shared" si="28"/>
        <v>0.26131179728050635</v>
      </c>
      <c r="P58" s="189">
        <f t="shared" si="28"/>
        <v>0.27001777375094416</v>
      </c>
      <c r="Q58" s="189">
        <f t="shared" si="28"/>
        <v>0.31675556471789457</v>
      </c>
      <c r="R58" s="189">
        <f t="shared" si="28"/>
        <v>0.4259163278084096</v>
      </c>
      <c r="S58" s="189">
        <f t="shared" si="28"/>
        <v>0.58363617837591608</v>
      </c>
      <c r="T58" s="189">
        <f t="shared" si="28"/>
        <v>0.63181159084538041</v>
      </c>
      <c r="U58" s="189">
        <f t="shared" si="28"/>
        <v>0.55846653329653961</v>
      </c>
      <c r="V58" s="189">
        <f t="shared" si="28"/>
        <v>0.5308575671829121</v>
      </c>
      <c r="W58" s="189">
        <f t="shared" si="28"/>
        <v>0.49614499648123189</v>
      </c>
      <c r="X58" s="189">
        <f t="shared" si="28"/>
        <v>0.56184209633799953</v>
      </c>
      <c r="Y58" s="189">
        <f t="shared" si="28"/>
        <v>0.51121289968497152</v>
      </c>
      <c r="Z58" s="189">
        <f t="shared" si="28"/>
        <v>0.55558779600921993</v>
      </c>
      <c r="AA58" s="189">
        <f t="shared" si="28"/>
        <v>0.55027038818251561</v>
      </c>
      <c r="AB58" s="189">
        <f t="shared" si="28"/>
        <v>0.52412045403198115</v>
      </c>
      <c r="AC58" s="189">
        <f t="shared" si="28"/>
        <v>0.48044374952931607</v>
      </c>
      <c r="AD58" s="25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61272556</v>
      </c>
      <c r="F60" s="217">
        <f>SUM($F$4:$I$4)</f>
        <v>61272556</v>
      </c>
      <c r="G60" s="217">
        <f t="shared" ref="G60:AC60" si="29">SUM($F$4:$I$4)</f>
        <v>61272556</v>
      </c>
      <c r="H60" s="217">
        <f t="shared" si="29"/>
        <v>61272556</v>
      </c>
      <c r="I60" s="217">
        <f t="shared" si="29"/>
        <v>61272556</v>
      </c>
      <c r="J60" s="217">
        <f t="shared" si="29"/>
        <v>61272556</v>
      </c>
      <c r="K60" s="217">
        <f t="shared" si="29"/>
        <v>61272556</v>
      </c>
      <c r="L60" s="217">
        <f t="shared" si="29"/>
        <v>61272556</v>
      </c>
      <c r="M60" s="217">
        <f t="shared" si="29"/>
        <v>61272556</v>
      </c>
      <c r="N60" s="217">
        <f t="shared" si="29"/>
        <v>61272556</v>
      </c>
      <c r="O60" s="217">
        <f t="shared" si="29"/>
        <v>61272556</v>
      </c>
      <c r="P60" s="217">
        <f t="shared" si="29"/>
        <v>61272556</v>
      </c>
      <c r="Q60" s="217">
        <f t="shared" si="29"/>
        <v>61272556</v>
      </c>
      <c r="R60" s="217">
        <f t="shared" si="29"/>
        <v>61272556</v>
      </c>
      <c r="S60" s="217">
        <f t="shared" si="29"/>
        <v>61272556</v>
      </c>
      <c r="T60" s="217">
        <f t="shared" si="29"/>
        <v>61272556</v>
      </c>
      <c r="U60" s="217">
        <f t="shared" si="29"/>
        <v>61272556</v>
      </c>
      <c r="V60" s="217">
        <f t="shared" si="29"/>
        <v>61272556</v>
      </c>
      <c r="W60" s="217">
        <f t="shared" si="29"/>
        <v>61272556</v>
      </c>
      <c r="X60" s="217">
        <f t="shared" si="29"/>
        <v>61272556</v>
      </c>
      <c r="Y60" s="217">
        <f t="shared" si="29"/>
        <v>61272556</v>
      </c>
      <c r="Z60" s="217">
        <f t="shared" si="29"/>
        <v>61272556</v>
      </c>
      <c r="AA60" s="217">
        <f t="shared" si="29"/>
        <v>61272556</v>
      </c>
      <c r="AB60" s="217">
        <f t="shared" si="29"/>
        <v>61272556</v>
      </c>
      <c r="AC60" s="217">
        <f t="shared" si="29"/>
        <v>61272556</v>
      </c>
      <c r="AD60" s="250"/>
      <c r="AE60" s="141">
        <v>53</v>
      </c>
    </row>
    <row r="61" spans="1:31">
      <c r="A61" s="182" t="s">
        <v>58</v>
      </c>
      <c r="B61" s="200">
        <f>HLOOKUP($B$7,$F$8:$AC$75,AE61,FALSE)</f>
        <v>11263400.070000002</v>
      </c>
      <c r="F61" s="218">
        <f>F53</f>
        <v>9792</v>
      </c>
      <c r="G61" s="218">
        <f t="shared" ref="G61:Q61" si="30">G53</f>
        <v>28168</v>
      </c>
      <c r="H61" s="218">
        <f t="shared" si="30"/>
        <v>171513.78999999998</v>
      </c>
      <c r="I61" s="218">
        <f t="shared" si="30"/>
        <v>576615</v>
      </c>
      <c r="J61" s="218">
        <f t="shared" si="30"/>
        <v>690602</v>
      </c>
      <c r="K61" s="218">
        <f t="shared" si="30"/>
        <v>997854</v>
      </c>
      <c r="L61" s="218">
        <f t="shared" si="30"/>
        <v>1656457.25</v>
      </c>
      <c r="M61" s="218">
        <f t="shared" si="30"/>
        <v>2042287.53</v>
      </c>
      <c r="N61" s="218">
        <f t="shared" si="30"/>
        <v>2296786.2179954923</v>
      </c>
      <c r="O61" s="218">
        <f t="shared" si="30"/>
        <v>2910117.34</v>
      </c>
      <c r="P61" s="218">
        <f t="shared" si="30"/>
        <v>3307779.27</v>
      </c>
      <c r="Q61" s="218">
        <f t="shared" si="30"/>
        <v>4233084.9400000004</v>
      </c>
      <c r="R61" s="218">
        <f>R53+Q61</f>
        <v>4752453.0600000005</v>
      </c>
      <c r="S61" s="218">
        <f>S40+R61</f>
        <v>5656472.6100000003</v>
      </c>
      <c r="T61" s="218">
        <f t="shared" ref="T61:AC61" si="31">T40+S61</f>
        <v>6544403.6900000004</v>
      </c>
      <c r="U61" s="218">
        <f t="shared" si="31"/>
        <v>6957091.46</v>
      </c>
      <c r="V61" s="218">
        <f t="shared" si="31"/>
        <v>7469759.3600000003</v>
      </c>
      <c r="W61" s="218">
        <f t="shared" si="31"/>
        <v>7863120.3800000008</v>
      </c>
      <c r="X61" s="218">
        <f t="shared" si="31"/>
        <v>9028909.8000000007</v>
      </c>
      <c r="Y61" s="218">
        <f t="shared" si="31"/>
        <v>9220124.2300000004</v>
      </c>
      <c r="Z61" s="218">
        <f t="shared" si="31"/>
        <v>10330506.270000001</v>
      </c>
      <c r="AA61" s="218">
        <f t="shared" si="31"/>
        <v>10943156.340000002</v>
      </c>
      <c r="AB61" s="218">
        <f t="shared" si="31"/>
        <v>11263400.070000002</v>
      </c>
      <c r="AC61" s="218">
        <f t="shared" si="31"/>
        <v>11263400.070000002</v>
      </c>
      <c r="AD61" s="250"/>
      <c r="AE61" s="141">
        <v>54</v>
      </c>
    </row>
    <row r="62" spans="1:31">
      <c r="A62" s="213" t="s">
        <v>57</v>
      </c>
      <c r="B62" s="254">
        <f>HLOOKUP($B$7,$F$8:$AC$75,AE62,FALSE)</f>
        <v>11890439.060000002</v>
      </c>
      <c r="F62" s="203">
        <f>F61+F54</f>
        <v>9792</v>
      </c>
      <c r="G62" s="203">
        <f>G61+G54</f>
        <v>28168</v>
      </c>
      <c r="H62" s="203">
        <f t="shared" ref="H62:AC62" si="32">H61+H54</f>
        <v>171513.78999999998</v>
      </c>
      <c r="I62" s="203">
        <f t="shared" si="32"/>
        <v>576615</v>
      </c>
      <c r="J62" s="203">
        <f t="shared" si="32"/>
        <v>690602</v>
      </c>
      <c r="K62" s="203">
        <f t="shared" si="32"/>
        <v>997854</v>
      </c>
      <c r="L62" s="203">
        <f t="shared" si="32"/>
        <v>1656457.25</v>
      </c>
      <c r="M62" s="203">
        <f t="shared" si="32"/>
        <v>2042287.53</v>
      </c>
      <c r="N62" s="203">
        <f>N61+N54</f>
        <v>2296786.2179954923</v>
      </c>
      <c r="O62" s="203">
        <f t="shared" si="32"/>
        <v>3344114.34</v>
      </c>
      <c r="P62" s="203">
        <f t="shared" si="32"/>
        <v>3741776.68</v>
      </c>
      <c r="Q62" s="203">
        <f t="shared" si="32"/>
        <v>4686229.7300000004</v>
      </c>
      <c r="R62" s="203">
        <f t="shared" si="32"/>
        <v>5085551.7</v>
      </c>
      <c r="S62" s="203">
        <f t="shared" si="32"/>
        <v>6047162.3300000001</v>
      </c>
      <c r="T62" s="203">
        <f t="shared" si="32"/>
        <v>6933728.7200000007</v>
      </c>
      <c r="U62" s="203">
        <f t="shared" si="32"/>
        <v>7509452.29</v>
      </c>
      <c r="V62" s="203">
        <f t="shared" si="32"/>
        <v>7951962.7800000003</v>
      </c>
      <c r="W62" s="203">
        <f t="shared" si="32"/>
        <v>8459006.9600000009</v>
      </c>
      <c r="X62" s="203">
        <f t="shared" si="32"/>
        <v>9593694.7300000004</v>
      </c>
      <c r="Y62" s="203">
        <f t="shared" si="32"/>
        <v>9755131.1300000008</v>
      </c>
      <c r="Z62" s="203">
        <f t="shared" si="32"/>
        <v>10817125.840000002</v>
      </c>
      <c r="AA62" s="203">
        <f t="shared" si="32"/>
        <v>11553454.180000002</v>
      </c>
      <c r="AB62" s="203">
        <f t="shared" si="32"/>
        <v>11890439.060000002</v>
      </c>
      <c r="AC62" s="203">
        <f t="shared" si="32"/>
        <v>11263400.070000002</v>
      </c>
      <c r="AD62" s="250"/>
      <c r="AE62" s="141">
        <v>55</v>
      </c>
    </row>
    <row r="63" spans="1:31">
      <c r="A63" s="182" t="s">
        <v>53</v>
      </c>
      <c r="B63" s="189">
        <f>IFERROR(HLOOKUP($B$7,$F$8:$AC$75,AE63,FALSE),"-  ")</f>
        <v>0.183824550586726</v>
      </c>
      <c r="F63" s="189">
        <f>IFERROR(F61/F60,"-  ")</f>
        <v>1.5981053573152718E-4</v>
      </c>
      <c r="G63" s="189">
        <f t="shared" ref="G63:AC63" si="33">IFERROR(G61/G60,"-  ")</f>
        <v>4.5971641855449932E-4</v>
      </c>
      <c r="H63" s="189">
        <f t="shared" si="33"/>
        <v>2.7991943081336445E-3</v>
      </c>
      <c r="I63" s="189">
        <f t="shared" si="33"/>
        <v>9.4106568689577754E-3</v>
      </c>
      <c r="J63" s="189">
        <f t="shared" si="33"/>
        <v>1.127098402749838E-2</v>
      </c>
      <c r="K63" s="189">
        <f t="shared" si="33"/>
        <v>1.6285496560646172E-2</v>
      </c>
      <c r="L63" s="189">
        <f t="shared" si="33"/>
        <v>2.703424433607764E-2</v>
      </c>
      <c r="M63" s="189">
        <f t="shared" si="33"/>
        <v>3.3331195290759535E-2</v>
      </c>
      <c r="N63" s="189">
        <f t="shared" si="33"/>
        <v>3.7484746319306352E-2</v>
      </c>
      <c r="O63" s="189">
        <f t="shared" si="33"/>
        <v>4.7494629406352816E-2</v>
      </c>
      <c r="P63" s="189">
        <f t="shared" si="33"/>
        <v>5.398467904619484E-2</v>
      </c>
      <c r="Q63" s="189">
        <f t="shared" si="33"/>
        <v>6.9086149107277339E-2</v>
      </c>
      <c r="R63" s="189">
        <f t="shared" si="33"/>
        <v>7.7562507103506512E-2</v>
      </c>
      <c r="S63" s="189">
        <f t="shared" si="33"/>
        <v>9.2316576608947085E-2</v>
      </c>
      <c r="T63" s="189">
        <f t="shared" si="33"/>
        <v>0.10680807391158939</v>
      </c>
      <c r="U63" s="189">
        <f t="shared" si="33"/>
        <v>0.11354335307963977</v>
      </c>
      <c r="V63" s="189">
        <f t="shared" si="33"/>
        <v>0.12191035999869175</v>
      </c>
      <c r="W63" s="189">
        <f t="shared" si="33"/>
        <v>0.1283302165491513</v>
      </c>
      <c r="X63" s="189">
        <f t="shared" si="33"/>
        <v>0.14735650655735663</v>
      </c>
      <c r="Y63" s="189">
        <f t="shared" si="33"/>
        <v>0.15047722556245247</v>
      </c>
      <c r="Z63" s="189">
        <f t="shared" si="33"/>
        <v>0.16859923829520024</v>
      </c>
      <c r="AA63" s="189">
        <f t="shared" si="33"/>
        <v>0.17859800625911545</v>
      </c>
      <c r="AB63" s="189">
        <f t="shared" si="33"/>
        <v>0.183824550586726</v>
      </c>
      <c r="AC63" s="189">
        <f t="shared" si="33"/>
        <v>0.183824550586726</v>
      </c>
      <c r="AD63" s="250"/>
      <c r="AE63" s="141">
        <v>56</v>
      </c>
    </row>
    <row r="64" spans="1:31">
      <c r="A64" s="182" t="s">
        <v>54</v>
      </c>
      <c r="B64" s="189">
        <f>IFERROR(HLOOKUP($B$7,$F$8:$AC$75,AE64,FALSE),"-  ")</f>
        <v>0.19405815321299805</v>
      </c>
      <c r="F64" s="189">
        <f>IFERROR(F62/F60,"-  ")</f>
        <v>1.5981053573152718E-4</v>
      </c>
      <c r="G64" s="189">
        <f t="shared" ref="G64:AC64" si="34">IFERROR(G62/G60,"-  ")</f>
        <v>4.5971641855449932E-4</v>
      </c>
      <c r="H64" s="189">
        <f t="shared" si="34"/>
        <v>2.7991943081336445E-3</v>
      </c>
      <c r="I64" s="189">
        <f t="shared" si="34"/>
        <v>9.4106568689577754E-3</v>
      </c>
      <c r="J64" s="189">
        <f t="shared" si="34"/>
        <v>1.127098402749838E-2</v>
      </c>
      <c r="K64" s="189">
        <f t="shared" si="34"/>
        <v>1.6285496560646172E-2</v>
      </c>
      <c r="L64" s="189">
        <f t="shared" si="34"/>
        <v>2.703424433607764E-2</v>
      </c>
      <c r="M64" s="189">
        <f t="shared" si="34"/>
        <v>3.3331195290759535E-2</v>
      </c>
      <c r="N64" s="189">
        <f t="shared" si="34"/>
        <v>3.7484746319306352E-2</v>
      </c>
      <c r="O64" s="189">
        <f t="shared" si="34"/>
        <v>5.4577686297271485E-2</v>
      </c>
      <c r="P64" s="189">
        <f t="shared" si="34"/>
        <v>6.1067742628526878E-2</v>
      </c>
      <c r="Q64" s="189">
        <f t="shared" si="34"/>
        <v>7.6481707895456497E-2</v>
      </c>
      <c r="R64" s="189">
        <f t="shared" si="34"/>
        <v>8.2998850251979048E-2</v>
      </c>
      <c r="S64" s="189">
        <f t="shared" si="34"/>
        <v>9.8692836153269015E-2</v>
      </c>
      <c r="T64" s="189">
        <f t="shared" si="34"/>
        <v>0.11316206100493018</v>
      </c>
      <c r="U64" s="189">
        <f t="shared" si="34"/>
        <v>0.12255816927239008</v>
      </c>
      <c r="V64" s="189">
        <f t="shared" si="34"/>
        <v>0.12978017075050696</v>
      </c>
      <c r="W64" s="189">
        <f t="shared" si="34"/>
        <v>0.13805539563258959</v>
      </c>
      <c r="X64" s="189">
        <f t="shared" si="34"/>
        <v>0.15657409052757651</v>
      </c>
      <c r="Y64" s="189">
        <f t="shared" si="34"/>
        <v>0.15920881658666239</v>
      </c>
      <c r="Z64" s="189">
        <f t="shared" si="34"/>
        <v>0.17654112291316854</v>
      </c>
      <c r="AA64" s="189">
        <f t="shared" si="34"/>
        <v>0.18855838460533622</v>
      </c>
      <c r="AB64" s="189">
        <f t="shared" si="34"/>
        <v>0.19405815321299805</v>
      </c>
      <c r="AC64" s="189">
        <f t="shared" si="34"/>
        <v>0.183824550586726</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0.9</v>
      </c>
      <c r="E69" s="175" t="s">
        <v>31</v>
      </c>
      <c r="F69" s="257">
        <v>0.9</v>
      </c>
      <c r="G69" s="257">
        <v>0.9</v>
      </c>
      <c r="H69" s="257">
        <v>0.9</v>
      </c>
      <c r="I69" s="257">
        <v>0.9</v>
      </c>
      <c r="J69" s="257">
        <v>0.9</v>
      </c>
      <c r="K69" s="257">
        <v>0.9</v>
      </c>
      <c r="L69" s="257">
        <v>0.9</v>
      </c>
      <c r="M69" s="257">
        <v>0.9</v>
      </c>
      <c r="N69" s="257">
        <v>0.9</v>
      </c>
      <c r="O69" s="257">
        <v>0.9</v>
      </c>
      <c r="P69" s="257">
        <v>0.9</v>
      </c>
      <c r="Q69" s="257">
        <v>0.9</v>
      </c>
      <c r="R69" s="257">
        <v>0.9</v>
      </c>
      <c r="S69" s="257">
        <v>0.9</v>
      </c>
      <c r="T69" s="257">
        <v>0.9</v>
      </c>
      <c r="U69" s="257">
        <v>0.9</v>
      </c>
      <c r="V69" s="257">
        <v>0.9</v>
      </c>
      <c r="W69" s="257">
        <v>0.9</v>
      </c>
      <c r="X69" s="257">
        <v>0.9</v>
      </c>
      <c r="Y69" s="257">
        <v>0.9</v>
      </c>
      <c r="Z69" s="257">
        <v>0.9</v>
      </c>
      <c r="AA69" s="257">
        <v>0.9</v>
      </c>
      <c r="AB69" s="257">
        <v>0.9</v>
      </c>
      <c r="AC69" s="257">
        <v>0.9</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5244</v>
      </c>
      <c r="E71" s="175" t="s">
        <v>111</v>
      </c>
      <c r="F71" s="176">
        <v>17</v>
      </c>
      <c r="G71" s="176">
        <v>93</v>
      </c>
      <c r="H71" s="176">
        <v>290</v>
      </c>
      <c r="I71" s="176">
        <v>453</v>
      </c>
      <c r="J71" s="176">
        <v>617</v>
      </c>
      <c r="K71" s="176">
        <v>774</v>
      </c>
      <c r="L71" s="176">
        <v>953</v>
      </c>
      <c r="M71" s="176">
        <v>1137</v>
      </c>
      <c r="N71" s="176">
        <v>1301</v>
      </c>
      <c r="O71" s="176">
        <v>2108</v>
      </c>
      <c r="P71" s="176">
        <v>2167</v>
      </c>
      <c r="Q71" s="176">
        <v>2355</v>
      </c>
      <c r="R71" s="235">
        <v>2592</v>
      </c>
      <c r="S71" s="235">
        <v>2756</v>
      </c>
      <c r="T71" s="235">
        <v>3038</v>
      </c>
      <c r="U71" s="235">
        <v>3171</v>
      </c>
      <c r="V71" s="235">
        <v>3620</v>
      </c>
      <c r="W71" s="235">
        <v>3883</v>
      </c>
      <c r="X71" s="235">
        <v>4146</v>
      </c>
      <c r="Y71" s="235">
        <v>4489</v>
      </c>
      <c r="Z71" s="235">
        <v>4729</v>
      </c>
      <c r="AA71" s="235">
        <v>4933</v>
      </c>
      <c r="AB71" s="235">
        <v>5244</v>
      </c>
      <c r="AC71" s="235"/>
      <c r="AD71" s="249"/>
      <c r="AE71" s="141">
        <v>64</v>
      </c>
    </row>
    <row r="72" spans="1:31">
      <c r="A72" s="173" t="s">
        <v>32</v>
      </c>
      <c r="B72" s="174">
        <f>HLOOKUP($B$7,$F$8:$AC$75,AE72,FALSE)</f>
        <v>4082</v>
      </c>
      <c r="E72" s="175" t="s">
        <v>111</v>
      </c>
      <c r="F72" s="176">
        <v>17</v>
      </c>
      <c r="G72" s="176">
        <v>93</v>
      </c>
      <c r="H72" s="176">
        <v>290</v>
      </c>
      <c r="I72" s="176">
        <v>453</v>
      </c>
      <c r="J72" s="176">
        <v>617</v>
      </c>
      <c r="K72" s="176">
        <v>774</v>
      </c>
      <c r="L72" s="176">
        <v>953</v>
      </c>
      <c r="M72" s="176">
        <v>1137</v>
      </c>
      <c r="N72" s="176">
        <v>1301</v>
      </c>
      <c r="O72" s="176">
        <v>1513</v>
      </c>
      <c r="P72" s="176">
        <v>1681</v>
      </c>
      <c r="Q72" s="176">
        <v>1943</v>
      </c>
      <c r="R72" s="235">
        <v>2185</v>
      </c>
      <c r="S72" s="235">
        <v>2384</v>
      </c>
      <c r="T72" s="235">
        <v>2606</v>
      </c>
      <c r="U72" s="235">
        <v>2805</v>
      </c>
      <c r="V72" s="235">
        <v>3216</v>
      </c>
      <c r="W72" s="235">
        <v>3379</v>
      </c>
      <c r="X72" s="235">
        <v>3561</v>
      </c>
      <c r="Y72" s="235">
        <v>3686</v>
      </c>
      <c r="Z72" s="235">
        <v>3816</v>
      </c>
      <c r="AA72" s="235">
        <v>3946</v>
      </c>
      <c r="AB72" s="235">
        <v>4082</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ht="15.75" thickBot="1">
      <c r="A74" s="173" t="s">
        <v>104</v>
      </c>
      <c r="B74" s="174">
        <f>HLOOKUP($B$7,$F$8:$AC$75,AE75,FALSE)</f>
        <v>0</v>
      </c>
      <c r="C74" s="258"/>
      <c r="D74" s="259"/>
      <c r="E74" s="260" t="s">
        <v>28</v>
      </c>
      <c r="F74" s="223"/>
      <c r="G74" s="223"/>
      <c r="H74" s="224">
        <v>104115</v>
      </c>
      <c r="I74" s="223">
        <f>H74</f>
        <v>104115</v>
      </c>
      <c r="J74" s="223">
        <f>H74</f>
        <v>104115</v>
      </c>
      <c r="K74" s="224">
        <v>133387</v>
      </c>
      <c r="L74" s="223">
        <f>K74</f>
        <v>133387</v>
      </c>
      <c r="M74" s="223">
        <f>K74</f>
        <v>133387</v>
      </c>
      <c r="N74" s="224">
        <v>49746</v>
      </c>
      <c r="O74" s="223">
        <f>N74</f>
        <v>49746</v>
      </c>
      <c r="P74" s="223">
        <f>N74</f>
        <v>49746</v>
      </c>
      <c r="Q74" s="224">
        <v>50078</v>
      </c>
      <c r="R74" s="223">
        <f>Q74</f>
        <v>50078</v>
      </c>
      <c r="S74" s="223">
        <f>Q74</f>
        <v>50078</v>
      </c>
      <c r="T74" s="290">
        <v>182424</v>
      </c>
      <c r="U74" s="223">
        <f>T74</f>
        <v>182424</v>
      </c>
      <c r="V74" s="223">
        <f>T74</f>
        <v>182424</v>
      </c>
      <c r="W74" s="238"/>
      <c r="X74" s="223">
        <f>W74</f>
        <v>0</v>
      </c>
      <c r="Y74" s="223">
        <f>W74</f>
        <v>0</v>
      </c>
      <c r="Z74" s="238"/>
      <c r="AA74" s="223">
        <f>Z74</f>
        <v>0</v>
      </c>
      <c r="AB74" s="223">
        <f>Z74</f>
        <v>0</v>
      </c>
      <c r="AC74" s="238"/>
      <c r="AD74" s="245"/>
      <c r="AE74" s="141">
        <v>67</v>
      </c>
    </row>
    <row r="75" spans="1:31" s="141" customFormat="1" ht="15" customHeight="1" thickBot="1">
      <c r="A75" s="173" t="s">
        <v>105</v>
      </c>
      <c r="B75" s="174">
        <f>HLOOKUP($B$7,$F$8:$AC$75,AE75,FALSE)</f>
        <v>0</v>
      </c>
      <c r="C75" s="222"/>
      <c r="D75" s="222"/>
      <c r="E75" s="260" t="s">
        <v>28</v>
      </c>
      <c r="F75" s="223"/>
      <c r="G75" s="223"/>
      <c r="H75" s="224">
        <v>182325</v>
      </c>
      <c r="I75" s="223">
        <f>H75</f>
        <v>182325</v>
      </c>
      <c r="J75" s="223">
        <f>H75</f>
        <v>182325</v>
      </c>
      <c r="K75" s="224">
        <v>164677</v>
      </c>
      <c r="L75" s="223">
        <f>K75</f>
        <v>164677</v>
      </c>
      <c r="M75" s="223">
        <f>K75</f>
        <v>164677</v>
      </c>
      <c r="N75" s="224">
        <v>97462</v>
      </c>
      <c r="O75" s="223">
        <f>N75</f>
        <v>97462</v>
      </c>
      <c r="P75" s="223">
        <f>N75</f>
        <v>97462</v>
      </c>
      <c r="Q75" s="224">
        <v>10086</v>
      </c>
      <c r="R75" s="223">
        <f>Q75</f>
        <v>10086</v>
      </c>
      <c r="S75" s="223">
        <f>Q75</f>
        <v>10086</v>
      </c>
      <c r="T75" s="290">
        <v>235125</v>
      </c>
      <c r="U75" s="223">
        <f>T75</f>
        <v>235125</v>
      </c>
      <c r="V75" s="223">
        <f>T75</f>
        <v>235125</v>
      </c>
      <c r="W75" s="238"/>
      <c r="X75" s="223">
        <f>W75</f>
        <v>0</v>
      </c>
      <c r="Y75" s="223">
        <f>W75</f>
        <v>0</v>
      </c>
      <c r="Z75" s="238"/>
      <c r="AA75" s="223">
        <f>Z75</f>
        <v>0</v>
      </c>
      <c r="AB75" s="223">
        <f>Z75</f>
        <v>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39"/>
      <c r="AA76" s="222"/>
      <c r="AB76" s="222"/>
      <c r="AC76" s="222"/>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0" s="141" customFormat="1">
      <c r="A81" s="228">
        <f>VLOOKUP(B7,E88:T111,6,FALSE)</f>
        <v>0</v>
      </c>
      <c r="B81" s="230"/>
      <c r="C81" s="222"/>
    </row>
    <row r="82" spans="1:30" s="141" customFormat="1">
      <c r="A82" s="167" t="s">
        <v>37</v>
      </c>
      <c r="B82" s="160"/>
      <c r="C82" s="222"/>
    </row>
    <row r="83" spans="1:30" s="141" customFormat="1">
      <c r="A83" s="228">
        <f>VLOOKUP(B7,E88:T111,10,FALSE)</f>
        <v>0</v>
      </c>
      <c r="B83" s="261"/>
      <c r="C83" s="222"/>
    </row>
    <row r="84" spans="1:30">
      <c r="A84" s="167" t="s">
        <v>49</v>
      </c>
    </row>
    <row r="85" spans="1:30">
      <c r="A85" s="228">
        <f>VLOOKUP(B7,E88:T111,14,FALSE)</f>
        <v>0</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0">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0">
      <c r="D87" s="222"/>
      <c r="E87" s="139"/>
      <c r="F87" s="326" t="s">
        <v>26</v>
      </c>
      <c r="G87" s="326"/>
      <c r="H87" s="326"/>
      <c r="I87" s="326"/>
      <c r="J87" s="326" t="s">
        <v>100</v>
      </c>
      <c r="K87" s="326"/>
      <c r="L87" s="326"/>
      <c r="M87" s="326"/>
      <c r="N87" s="326" t="s">
        <v>34</v>
      </c>
      <c r="O87" s="326"/>
      <c r="P87" s="326"/>
      <c r="Q87" s="326"/>
      <c r="R87" s="326" t="s">
        <v>49</v>
      </c>
      <c r="S87" s="326"/>
      <c r="T87" s="326"/>
      <c r="U87" s="233"/>
      <c r="V87" s="233"/>
      <c r="W87" s="233"/>
      <c r="X87" s="233"/>
      <c r="Y87" s="233"/>
      <c r="Z87" s="233"/>
      <c r="AA87" s="233"/>
      <c r="AB87" s="233"/>
      <c r="AC87" s="233"/>
    </row>
    <row r="88" spans="1:30">
      <c r="D88" s="222"/>
      <c r="E88" s="162">
        <v>40909</v>
      </c>
      <c r="F88" s="327"/>
      <c r="G88" s="327"/>
      <c r="H88" s="327"/>
      <c r="I88" s="327"/>
      <c r="J88" s="327"/>
      <c r="K88" s="327"/>
      <c r="L88" s="327"/>
      <c r="M88" s="327"/>
      <c r="N88" s="327"/>
      <c r="O88" s="327"/>
      <c r="P88" s="327"/>
      <c r="Q88" s="327"/>
      <c r="R88" s="329"/>
      <c r="S88" s="329"/>
      <c r="T88" s="329"/>
    </row>
    <row r="89" spans="1:30">
      <c r="D89" s="222"/>
      <c r="E89" s="162">
        <v>40940</v>
      </c>
      <c r="F89" s="327"/>
      <c r="G89" s="327"/>
      <c r="H89" s="327"/>
      <c r="I89" s="327"/>
      <c r="J89" s="327"/>
      <c r="K89" s="327"/>
      <c r="L89" s="327"/>
      <c r="M89" s="327"/>
      <c r="N89" s="327"/>
      <c r="O89" s="327"/>
      <c r="P89" s="327"/>
      <c r="Q89" s="327"/>
      <c r="R89" s="329"/>
      <c r="S89" s="329"/>
      <c r="T89" s="329"/>
    </row>
    <row r="90" spans="1:30">
      <c r="D90" s="222"/>
      <c r="E90" s="162">
        <v>40969</v>
      </c>
      <c r="F90" s="327"/>
      <c r="G90" s="327"/>
      <c r="H90" s="327"/>
      <c r="I90" s="327"/>
      <c r="J90" s="327"/>
      <c r="K90" s="327"/>
      <c r="L90" s="327"/>
      <c r="M90" s="327"/>
      <c r="N90" s="327"/>
      <c r="O90" s="327"/>
      <c r="P90" s="327"/>
      <c r="Q90" s="327"/>
      <c r="R90" s="329"/>
      <c r="S90" s="329"/>
      <c r="T90" s="329"/>
    </row>
    <row r="91" spans="1:30">
      <c r="D91" s="222"/>
      <c r="E91" s="162">
        <v>41000</v>
      </c>
      <c r="F91" s="327"/>
      <c r="G91" s="327"/>
      <c r="H91" s="327"/>
      <c r="I91" s="327"/>
      <c r="J91" s="327"/>
      <c r="K91" s="327"/>
      <c r="L91" s="327"/>
      <c r="M91" s="327"/>
      <c r="N91" s="327"/>
      <c r="O91" s="327"/>
      <c r="P91" s="327"/>
      <c r="Q91" s="327"/>
      <c r="R91" s="329"/>
      <c r="S91" s="329"/>
      <c r="T91" s="329"/>
    </row>
    <row r="92" spans="1:30">
      <c r="D92" s="222"/>
      <c r="E92" s="162">
        <v>41030</v>
      </c>
      <c r="F92" s="327"/>
      <c r="G92" s="327"/>
      <c r="H92" s="327"/>
      <c r="I92" s="327"/>
      <c r="J92" s="327"/>
      <c r="K92" s="327"/>
      <c r="L92" s="327"/>
      <c r="M92" s="327"/>
      <c r="N92" s="327"/>
      <c r="O92" s="327"/>
      <c r="P92" s="327"/>
      <c r="Q92" s="327"/>
      <c r="R92" s="329"/>
      <c r="S92" s="329"/>
      <c r="T92" s="329"/>
    </row>
    <row r="93" spans="1:30">
      <c r="D93" s="222"/>
      <c r="E93" s="162">
        <v>41061</v>
      </c>
      <c r="F93" s="327"/>
      <c r="G93" s="327"/>
      <c r="H93" s="327"/>
      <c r="I93" s="327"/>
      <c r="J93" s="327"/>
      <c r="K93" s="327"/>
      <c r="L93" s="327"/>
      <c r="M93" s="327"/>
      <c r="N93" s="327"/>
      <c r="O93" s="327"/>
      <c r="P93" s="327"/>
      <c r="Q93" s="327"/>
      <c r="R93" s="329"/>
      <c r="S93" s="329"/>
      <c r="T93" s="329"/>
    </row>
    <row r="94" spans="1:30">
      <c r="D94" s="222"/>
      <c r="E94" s="162">
        <v>41091</v>
      </c>
      <c r="F94" s="327"/>
      <c r="G94" s="327"/>
      <c r="H94" s="327"/>
      <c r="I94" s="327"/>
      <c r="J94" s="327"/>
      <c r="K94" s="327"/>
      <c r="L94" s="327"/>
      <c r="M94" s="327"/>
      <c r="N94" s="327"/>
      <c r="O94" s="327"/>
      <c r="P94" s="327"/>
      <c r="Q94" s="327"/>
      <c r="R94" s="329"/>
      <c r="S94" s="329"/>
      <c r="T94" s="329"/>
    </row>
    <row r="95" spans="1:30">
      <c r="D95" s="222"/>
      <c r="E95" s="162">
        <v>41122</v>
      </c>
      <c r="F95" s="327"/>
      <c r="G95" s="327"/>
      <c r="H95" s="327"/>
      <c r="I95" s="327"/>
      <c r="J95" s="327"/>
      <c r="K95" s="327"/>
      <c r="L95" s="327"/>
      <c r="M95" s="327"/>
      <c r="N95" s="327"/>
      <c r="O95" s="327"/>
      <c r="P95" s="327"/>
      <c r="Q95" s="327"/>
      <c r="R95" s="329"/>
      <c r="S95" s="329"/>
      <c r="T95" s="329"/>
    </row>
    <row r="96" spans="1:30">
      <c r="D96" s="234"/>
      <c r="E96" s="162">
        <v>41153</v>
      </c>
      <c r="F96" s="327"/>
      <c r="G96" s="327"/>
      <c r="H96" s="327"/>
      <c r="I96" s="327"/>
      <c r="J96" s="327"/>
      <c r="K96" s="327"/>
      <c r="L96" s="327"/>
      <c r="M96" s="327"/>
      <c r="N96" s="327"/>
      <c r="O96" s="327"/>
      <c r="P96" s="327"/>
      <c r="Q96" s="327"/>
      <c r="R96" s="329"/>
      <c r="S96" s="329"/>
      <c r="T96" s="329"/>
    </row>
    <row r="97" spans="4:20">
      <c r="D97" s="234"/>
      <c r="E97" s="162">
        <v>41183</v>
      </c>
      <c r="F97" s="330" t="s">
        <v>139</v>
      </c>
      <c r="G97" s="331"/>
      <c r="H97" s="331"/>
      <c r="I97" s="332"/>
      <c r="J97" s="327"/>
      <c r="K97" s="327"/>
      <c r="L97" s="327"/>
      <c r="M97" s="327"/>
      <c r="N97" s="327"/>
      <c r="O97" s="327"/>
      <c r="P97" s="327"/>
      <c r="Q97" s="327"/>
      <c r="R97" s="329"/>
      <c r="S97" s="329"/>
      <c r="T97" s="329"/>
    </row>
    <row r="98" spans="4:20" ht="77.25">
      <c r="D98" s="234"/>
      <c r="E98" s="162">
        <v>41214</v>
      </c>
      <c r="F98" s="240" t="s">
        <v>140</v>
      </c>
      <c r="G98" s="240"/>
      <c r="H98" s="240"/>
      <c r="I98" s="240"/>
      <c r="J98" s="327"/>
      <c r="K98" s="327"/>
      <c r="L98" s="327"/>
      <c r="M98" s="327"/>
      <c r="N98" s="327"/>
      <c r="O98" s="327"/>
      <c r="P98" s="327"/>
      <c r="Q98" s="327"/>
      <c r="R98" s="329" t="s">
        <v>141</v>
      </c>
      <c r="S98" s="329"/>
      <c r="T98" s="329"/>
    </row>
    <row r="99" spans="4:20">
      <c r="D99" s="234"/>
      <c r="E99" s="162">
        <v>41244</v>
      </c>
      <c r="F99" s="327" t="s">
        <v>142</v>
      </c>
      <c r="G99" s="327"/>
      <c r="H99" s="327"/>
      <c r="I99" s="327"/>
      <c r="J99" s="327"/>
      <c r="K99" s="327"/>
      <c r="L99" s="327"/>
      <c r="M99" s="327"/>
      <c r="N99" s="327"/>
      <c r="O99" s="327"/>
      <c r="P99" s="327"/>
      <c r="Q99" s="327"/>
      <c r="R99" s="329"/>
      <c r="S99" s="329"/>
      <c r="T99" s="329"/>
    </row>
    <row r="100" spans="4:20">
      <c r="E100" s="162">
        <v>41275</v>
      </c>
      <c r="F100" s="327"/>
      <c r="G100" s="327"/>
      <c r="H100" s="327"/>
      <c r="I100" s="327"/>
      <c r="J100" s="327"/>
      <c r="K100" s="327"/>
      <c r="L100" s="327"/>
      <c r="M100" s="327"/>
      <c r="N100" s="327"/>
      <c r="O100" s="327"/>
      <c r="P100" s="327"/>
      <c r="Q100" s="327"/>
      <c r="R100" s="329"/>
      <c r="S100" s="329"/>
      <c r="T100" s="329"/>
    </row>
    <row r="101" spans="4:20">
      <c r="E101" s="162">
        <v>41306</v>
      </c>
      <c r="F101" s="327"/>
      <c r="G101" s="327"/>
      <c r="H101" s="327"/>
      <c r="I101" s="327"/>
      <c r="J101" s="327"/>
      <c r="K101" s="327"/>
      <c r="L101" s="327"/>
      <c r="M101" s="327"/>
      <c r="N101" s="327"/>
      <c r="O101" s="327"/>
      <c r="P101" s="327"/>
      <c r="Q101" s="327"/>
      <c r="R101" s="329"/>
      <c r="S101" s="329"/>
      <c r="T101" s="329"/>
    </row>
    <row r="102" spans="4:20">
      <c r="E102" s="162">
        <v>41334</v>
      </c>
      <c r="F102" s="327"/>
      <c r="G102" s="327"/>
      <c r="H102" s="327"/>
      <c r="I102" s="327"/>
      <c r="J102" s="327"/>
      <c r="K102" s="327"/>
      <c r="L102" s="327"/>
      <c r="M102" s="327"/>
      <c r="N102" s="327"/>
      <c r="O102" s="327"/>
      <c r="P102" s="327"/>
      <c r="Q102" s="327"/>
      <c r="R102" s="329"/>
      <c r="S102" s="329"/>
      <c r="T102" s="329"/>
    </row>
    <row r="103" spans="4:20">
      <c r="E103" s="162">
        <v>41365</v>
      </c>
      <c r="F103" s="327"/>
      <c r="G103" s="327"/>
      <c r="H103" s="327"/>
      <c r="I103" s="327"/>
      <c r="J103" s="327"/>
      <c r="K103" s="327"/>
      <c r="L103" s="327"/>
      <c r="M103" s="327"/>
      <c r="N103" s="327"/>
      <c r="O103" s="327"/>
      <c r="P103" s="327"/>
      <c r="Q103" s="327"/>
      <c r="R103" s="329"/>
      <c r="S103" s="329"/>
      <c r="T103" s="329"/>
    </row>
    <row r="104" spans="4:20">
      <c r="E104" s="162">
        <v>41395</v>
      </c>
      <c r="F104" s="327"/>
      <c r="G104" s="327"/>
      <c r="H104" s="327"/>
      <c r="I104" s="327"/>
      <c r="J104" s="327"/>
      <c r="K104" s="327"/>
      <c r="L104" s="327"/>
      <c r="M104" s="327"/>
      <c r="N104" s="327"/>
      <c r="O104" s="327"/>
      <c r="P104" s="327"/>
      <c r="Q104" s="327"/>
      <c r="R104" s="329"/>
      <c r="S104" s="329"/>
      <c r="T104" s="329"/>
    </row>
    <row r="105" spans="4:20">
      <c r="E105" s="162">
        <v>41426</v>
      </c>
      <c r="F105" s="327"/>
      <c r="G105" s="327"/>
      <c r="H105" s="327"/>
      <c r="I105" s="327"/>
      <c r="J105" s="327"/>
      <c r="K105" s="327"/>
      <c r="L105" s="327"/>
      <c r="M105" s="327"/>
      <c r="N105" s="327"/>
      <c r="O105" s="327"/>
      <c r="P105" s="327"/>
      <c r="Q105" s="327"/>
      <c r="R105" s="329" t="s">
        <v>241</v>
      </c>
      <c r="S105" s="329"/>
      <c r="T105" s="329"/>
    </row>
    <row r="106" spans="4:20">
      <c r="E106" s="162">
        <v>41456</v>
      </c>
      <c r="F106" s="327"/>
      <c r="G106" s="327"/>
      <c r="H106" s="327"/>
      <c r="I106" s="327"/>
      <c r="J106" s="327"/>
      <c r="K106" s="327"/>
      <c r="L106" s="327"/>
      <c r="M106" s="327"/>
      <c r="N106" s="327"/>
      <c r="O106" s="327"/>
      <c r="P106" s="327"/>
      <c r="Q106" s="327"/>
      <c r="R106" s="329"/>
      <c r="S106" s="329"/>
      <c r="T106" s="329"/>
    </row>
    <row r="107" spans="4:20">
      <c r="E107" s="162">
        <v>41487</v>
      </c>
      <c r="F107" s="327"/>
      <c r="G107" s="327"/>
      <c r="H107" s="327"/>
      <c r="I107" s="327"/>
      <c r="J107" s="327"/>
      <c r="K107" s="327"/>
      <c r="L107" s="327"/>
      <c r="M107" s="327"/>
      <c r="N107" s="327"/>
      <c r="O107" s="327"/>
      <c r="P107" s="327"/>
      <c r="Q107" s="327"/>
      <c r="R107" s="329"/>
      <c r="S107" s="329"/>
      <c r="T107" s="329"/>
    </row>
    <row r="108" spans="4:20">
      <c r="E108" s="162">
        <v>41518</v>
      </c>
      <c r="F108" s="327"/>
      <c r="G108" s="327"/>
      <c r="H108" s="327"/>
      <c r="I108" s="327"/>
      <c r="J108" s="327"/>
      <c r="K108" s="327"/>
      <c r="L108" s="327"/>
      <c r="M108" s="327"/>
      <c r="N108" s="327"/>
      <c r="O108" s="327"/>
      <c r="P108" s="327"/>
      <c r="Q108" s="327"/>
      <c r="R108" s="329"/>
      <c r="S108" s="329"/>
      <c r="T108" s="329"/>
    </row>
    <row r="109" spans="4:20">
      <c r="E109" s="162">
        <v>41548</v>
      </c>
      <c r="F109" s="327"/>
      <c r="G109" s="327"/>
      <c r="H109" s="327"/>
      <c r="I109" s="327"/>
      <c r="J109" s="327"/>
      <c r="K109" s="327"/>
      <c r="L109" s="327"/>
      <c r="M109" s="327"/>
      <c r="N109" s="327"/>
      <c r="O109" s="327"/>
      <c r="P109" s="327"/>
      <c r="Q109" s="327"/>
      <c r="R109" s="329"/>
      <c r="S109" s="329"/>
      <c r="T109" s="329"/>
    </row>
    <row r="110" spans="4:20">
      <c r="E110" s="162">
        <v>41579</v>
      </c>
      <c r="F110" s="327"/>
      <c r="G110" s="327"/>
      <c r="H110" s="327"/>
      <c r="I110" s="327"/>
      <c r="J110" s="327"/>
      <c r="K110" s="327"/>
      <c r="L110" s="327"/>
      <c r="M110" s="327"/>
      <c r="N110" s="327"/>
      <c r="O110" s="327"/>
      <c r="P110" s="327"/>
      <c r="Q110" s="327"/>
      <c r="R110" s="329"/>
      <c r="S110" s="329"/>
      <c r="T110" s="329"/>
    </row>
    <row r="111" spans="4:20">
      <c r="E111" s="162">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scale="70">
      <pane xSplit="1" topLeftCell="T1" activePane="topRight" state="frozen"/>
      <selection pane="topRight" activeCell="AC83" sqref="AC83"/>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4">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4">
      <pane xSplit="1" topLeftCell="T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T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9">
      <pane xSplit="1" topLeftCell="R1" activePane="topRight" state="frozen"/>
      <selection pane="topRight" activeCell="A36" sqref="A36:XFD36"/>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43">
      <pane xSplit="1" topLeftCell="S1" activePane="topRight" state="frozen"/>
      <selection pane="topRight" activeCell="X33" sqref="X33"/>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9">
      <pane xSplit="1" topLeftCell="D1" activePane="topRight" state="frozen"/>
      <selection pane="topRight" activeCell="X32" sqref="F32: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pane xSplit="1" topLeftCell="O1" activePane="topRight" state="frozen"/>
      <selection pane="topRight" activeCell="V11" sqref="V11"/>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22">
      <pane xSplit="1" topLeftCell="O1" activePane="topRight" state="frozen"/>
      <selection pane="topRight" activeCell="U69" sqref="U69"/>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1">
      <pane xSplit="1" topLeftCell="P1" activePane="topRight" state="frozen"/>
      <selection pane="topRight" activeCell="T44" sqref="T44:T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46">
      <pane xSplit="1" topLeftCell="P1" activePane="topRight" state="frozen"/>
      <selection pane="topRight" activeCell="U79" sqref="U79"/>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topLeftCell="A46">
      <pane xSplit="1" topLeftCell="P1" activePane="topRight" state="frozen"/>
      <selection pane="topRight" activeCell="U79" sqref="U79"/>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4">
      <pane xSplit="1" topLeftCell="M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O1" activePane="topRight" state="frozen"/>
      <selection pane="topRight" activeCell="S45" sqref="S45"/>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B6" sqref="B6"/>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4">
      <pane xSplit="1" topLeftCell="M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topLeftCell="A46">
      <pane xSplit="1" topLeftCell="P1" activePane="topRight" state="frozen"/>
      <selection pane="topRight" activeCell="U79" sqref="U79"/>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7">
      <pane xSplit="1" topLeftCell="P1" activePane="topRight" state="frozen"/>
      <selection pane="topRight" activeCell="U33" sqref="U33"/>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4">
      <pane xSplit="1" topLeftCell="O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T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4">
      <pane xSplit="1" topLeftCell="T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4">
      <pane xSplit="1" topLeftCell="T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4">
      <pane xSplit="1" topLeftCell="T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4">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pane xSplit="1" topLeftCell="T1" activePane="topRight" state="frozen"/>
      <selection pane="topRight" activeCell="AC83" sqref="AC83"/>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pane xSplit="1" topLeftCell="T1" activePane="topRight" state="frozen"/>
      <selection pane="topRight" activeCell="AC83" sqref="AC83"/>
      <rowBreaks count="1" manualBreakCount="1">
        <brk id="64" max="1" man="1"/>
      </rowBreaks>
      <pageMargins left="0.5" right="0.5" top="0.25" bottom="0.25" header="0.5" footer="0.5"/>
      <pageSetup scale="99" orientation="portrait" r:id="rId29"/>
      <headerFooter alignWithMargins="0"/>
    </customSheetView>
  </customSheetViews>
  <mergeCells count="101">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5.xml><?xml version="1.0" encoding="utf-8"?>
<worksheet xmlns="http://schemas.openxmlformats.org/spreadsheetml/2006/main" xmlns:r="http://schemas.openxmlformats.org/officeDocument/2006/relationships">
  <dimension ref="A1:AF111"/>
  <sheetViews>
    <sheetView zoomScale="70" zoomScaleNormal="70" workbookViewId="0">
      <pane xSplit="1" topLeftCell="X1" activePane="topRight" state="frozen"/>
      <selection activeCell="D27" sqref="D27"/>
      <selection pane="topRight" activeCell="AB71" sqref="AB71:AB72"/>
    </sheetView>
  </sheetViews>
  <sheetFormatPr defaultColWidth="9.140625" defaultRowHeight="15"/>
  <cols>
    <col min="1" max="1" width="64.42578125" style="3" customWidth="1"/>
    <col min="2" max="2" width="37.42578125" style="3" customWidth="1"/>
    <col min="3" max="3" width="6.42578125" style="4" customWidth="1"/>
    <col min="4" max="4" width="4.42578125" style="4" customWidth="1"/>
    <col min="5" max="5" width="27.42578125" style="4" customWidth="1"/>
    <col min="6" max="6" width="33.42578125" style="3" bestFit="1" customWidth="1"/>
    <col min="7" max="29" width="14.42578125" style="3" bestFit="1" customWidth="1"/>
    <col min="30" max="30" width="15.42578125" style="61" customWidth="1"/>
    <col min="31" max="31" width="6.42578125" style="3" customWidth="1"/>
    <col min="32" max="32" width="15.42578125" style="3" customWidth="1"/>
    <col min="33" max="16384" width="9.140625" style="3"/>
  </cols>
  <sheetData>
    <row r="1" spans="1:31">
      <c r="A1" s="1" t="s">
        <v>3</v>
      </c>
      <c r="B1" s="104" t="s">
        <v>117</v>
      </c>
      <c r="C1" s="2"/>
      <c r="D1" s="333" t="s">
        <v>23</v>
      </c>
      <c r="E1" s="333"/>
      <c r="F1" s="333"/>
    </row>
    <row r="2" spans="1:31" ht="29.25">
      <c r="A2" s="1" t="s">
        <v>4</v>
      </c>
      <c r="B2" s="135" t="s">
        <v>137</v>
      </c>
      <c r="C2" s="2"/>
      <c r="E2" s="5"/>
      <c r="F2" s="98">
        <v>2012</v>
      </c>
      <c r="G2" s="98">
        <v>2013</v>
      </c>
      <c r="H2" s="98">
        <v>2014</v>
      </c>
      <c r="I2" s="98">
        <v>2015</v>
      </c>
    </row>
    <row r="3" spans="1:31">
      <c r="A3" s="1" t="s">
        <v>5</v>
      </c>
      <c r="B3" s="108" t="s">
        <v>98</v>
      </c>
      <c r="C3" s="6"/>
      <c r="E3" s="105" t="s">
        <v>181</v>
      </c>
      <c r="F3" s="131">
        <v>1658</v>
      </c>
      <c r="G3" s="131">
        <v>1900</v>
      </c>
      <c r="H3" s="131">
        <v>2090</v>
      </c>
      <c r="I3" s="131">
        <v>2299</v>
      </c>
    </row>
    <row r="4" spans="1:31">
      <c r="A4" s="1" t="s">
        <v>7</v>
      </c>
      <c r="B4" s="106">
        <v>41260</v>
      </c>
      <c r="C4" s="8"/>
      <c r="E4" s="105" t="s">
        <v>62</v>
      </c>
      <c r="F4" s="132">
        <v>1907567</v>
      </c>
      <c r="G4" s="132">
        <v>2186042</v>
      </c>
      <c r="H4" s="132">
        <v>2405027</v>
      </c>
      <c r="I4" s="132">
        <v>2645100</v>
      </c>
      <c r="J4" s="9"/>
      <c r="K4" s="9"/>
      <c r="L4" s="9"/>
      <c r="M4" s="9"/>
      <c r="N4" s="9"/>
      <c r="O4" s="9"/>
      <c r="P4" s="9"/>
      <c r="Q4" s="9"/>
      <c r="R4" s="9"/>
      <c r="S4" s="9"/>
      <c r="T4" s="9"/>
      <c r="U4" s="9"/>
      <c r="V4" s="9"/>
      <c r="W4" s="9"/>
      <c r="X4" s="9"/>
      <c r="Y4" s="9"/>
      <c r="Z4" s="9"/>
      <c r="AA4" s="9"/>
      <c r="AB4" s="9"/>
      <c r="AC4" s="9"/>
      <c r="AD4" s="130"/>
    </row>
    <row r="5" spans="1:31">
      <c r="A5" s="45" t="s">
        <v>8</v>
      </c>
      <c r="B5" s="107">
        <v>41320</v>
      </c>
      <c r="C5" s="8"/>
      <c r="E5" s="126"/>
      <c r="F5" s="127"/>
      <c r="G5" s="9"/>
      <c r="H5" s="9"/>
      <c r="I5" s="9"/>
      <c r="J5" s="9"/>
      <c r="K5" s="9"/>
      <c r="L5" s="9"/>
      <c r="M5" s="9"/>
      <c r="N5" s="9"/>
      <c r="O5" s="9"/>
      <c r="P5" s="9"/>
      <c r="Q5" s="9"/>
      <c r="R5" s="9"/>
      <c r="S5" s="9"/>
      <c r="T5" s="9"/>
      <c r="U5" s="9"/>
      <c r="V5" s="9"/>
      <c r="W5" s="9"/>
      <c r="X5" s="9"/>
      <c r="Y5" s="9"/>
      <c r="Z5" s="9"/>
      <c r="AA5" s="9"/>
      <c r="AB5" s="9"/>
      <c r="AC5" s="9"/>
      <c r="AD5" s="130"/>
    </row>
    <row r="6" spans="1:31">
      <c r="A6" s="1" t="s">
        <v>87</v>
      </c>
      <c r="B6" s="106">
        <v>40912</v>
      </c>
      <c r="C6" s="8"/>
      <c r="E6" s="128"/>
      <c r="F6" s="129"/>
      <c r="G6" s="9"/>
      <c r="H6" s="9"/>
      <c r="I6" s="9"/>
      <c r="J6" s="9"/>
      <c r="K6" s="9"/>
      <c r="L6" s="9"/>
      <c r="M6" s="9"/>
      <c r="N6" s="9"/>
      <c r="O6" s="9"/>
      <c r="P6" s="9"/>
      <c r="Q6" s="9"/>
      <c r="R6" s="9"/>
      <c r="S6" s="9"/>
      <c r="T6" s="9"/>
      <c r="U6" s="9"/>
      <c r="V6" s="9"/>
      <c r="W6" s="9"/>
      <c r="X6" s="9"/>
      <c r="Y6" s="9"/>
      <c r="Z6" s="9"/>
      <c r="AA6" s="9"/>
      <c r="AB6" s="9"/>
      <c r="AC6" s="9"/>
      <c r="AD6" s="130"/>
    </row>
    <row r="7" spans="1:31">
      <c r="A7" s="1" t="s">
        <v>2</v>
      </c>
      <c r="B7" s="58">
        <f>'EmPower NY-Elec'!B7</f>
        <v>41579</v>
      </c>
      <c r="C7" s="11"/>
      <c r="G7" s="9"/>
      <c r="H7" s="9"/>
      <c r="I7" s="9"/>
      <c r="J7" s="9"/>
      <c r="K7" s="9"/>
      <c r="L7" s="9"/>
      <c r="M7" s="9"/>
      <c r="N7" s="9"/>
      <c r="O7" s="9"/>
      <c r="P7" s="9"/>
      <c r="Q7" s="9"/>
      <c r="R7" s="9"/>
      <c r="S7" s="9"/>
      <c r="T7" s="9"/>
      <c r="U7" s="9"/>
      <c r="V7" s="9"/>
      <c r="W7" s="9"/>
      <c r="X7" s="9"/>
      <c r="Y7" s="9"/>
      <c r="Z7" s="9"/>
      <c r="AA7" s="9"/>
      <c r="AB7" s="9"/>
      <c r="AC7" s="9"/>
      <c r="AD7" s="130"/>
      <c r="AE7" s="44" t="s">
        <v>33</v>
      </c>
    </row>
    <row r="8" spans="1:31" ht="15" customHeight="1">
      <c r="F8" s="13">
        <v>40909</v>
      </c>
      <c r="G8" s="13">
        <v>40940</v>
      </c>
      <c r="H8" s="13">
        <v>40969</v>
      </c>
      <c r="I8" s="13">
        <v>41000</v>
      </c>
      <c r="J8" s="13">
        <v>41030</v>
      </c>
      <c r="K8" s="13">
        <v>41061</v>
      </c>
      <c r="L8" s="13">
        <v>41091</v>
      </c>
      <c r="M8" s="13">
        <v>41122</v>
      </c>
      <c r="N8" s="13">
        <v>41153</v>
      </c>
      <c r="O8" s="13">
        <v>41183</v>
      </c>
      <c r="P8" s="13">
        <v>41214</v>
      </c>
      <c r="Q8" s="13">
        <v>41244</v>
      </c>
      <c r="R8" s="13">
        <v>41275</v>
      </c>
      <c r="S8" s="13">
        <v>41306</v>
      </c>
      <c r="T8" s="13">
        <v>41334</v>
      </c>
      <c r="U8" s="13">
        <v>41365</v>
      </c>
      <c r="V8" s="13">
        <v>41395</v>
      </c>
      <c r="W8" s="13">
        <v>41426</v>
      </c>
      <c r="X8" s="13">
        <v>41456</v>
      </c>
      <c r="Y8" s="13">
        <v>41487</v>
      </c>
      <c r="Z8" s="13">
        <v>41518</v>
      </c>
      <c r="AA8" s="13">
        <v>41548</v>
      </c>
      <c r="AB8" s="13">
        <v>41579</v>
      </c>
      <c r="AC8" s="13">
        <v>41609</v>
      </c>
      <c r="AD8" s="14" t="s">
        <v>0</v>
      </c>
      <c r="AE8" s="4">
        <v>1</v>
      </c>
    </row>
    <row r="9" spans="1:31" ht="15" customHeight="1">
      <c r="A9" s="11"/>
      <c r="B9" s="11"/>
      <c r="E9" s="15" t="s">
        <v>29</v>
      </c>
      <c r="F9" s="102">
        <v>1</v>
      </c>
      <c r="G9" s="102">
        <v>2</v>
      </c>
      <c r="H9" s="102">
        <v>3</v>
      </c>
      <c r="I9" s="102">
        <v>4</v>
      </c>
      <c r="J9" s="102">
        <v>5</v>
      </c>
      <c r="K9" s="102">
        <v>6</v>
      </c>
      <c r="L9" s="102">
        <v>7</v>
      </c>
      <c r="M9" s="102">
        <v>8</v>
      </c>
      <c r="N9" s="102">
        <v>9</v>
      </c>
      <c r="O9" s="102">
        <v>10</v>
      </c>
      <c r="P9" s="102">
        <v>11</v>
      </c>
      <c r="Q9" s="102">
        <v>12</v>
      </c>
      <c r="R9" s="102">
        <v>1</v>
      </c>
      <c r="S9" s="102">
        <v>2</v>
      </c>
      <c r="T9" s="102">
        <v>3</v>
      </c>
      <c r="U9" s="102">
        <v>4</v>
      </c>
      <c r="V9" s="102">
        <v>5</v>
      </c>
      <c r="W9" s="102">
        <v>6</v>
      </c>
      <c r="X9" s="102">
        <v>7</v>
      </c>
      <c r="Y9" s="102">
        <v>8</v>
      </c>
      <c r="Z9" s="102">
        <v>9</v>
      </c>
      <c r="AA9" s="102">
        <v>10</v>
      </c>
      <c r="AB9" s="102">
        <v>11</v>
      </c>
      <c r="AC9" s="102">
        <v>12</v>
      </c>
      <c r="AD9" s="62"/>
      <c r="AE9" s="4">
        <v>2</v>
      </c>
    </row>
    <row r="10" spans="1:31">
      <c r="A10" s="59" t="s">
        <v>96</v>
      </c>
      <c r="B10" s="57"/>
      <c r="E10" s="12" t="s">
        <v>25</v>
      </c>
      <c r="F10" s="109"/>
      <c r="G10" s="109"/>
      <c r="H10" s="21"/>
      <c r="I10" s="21"/>
      <c r="J10" s="21"/>
      <c r="K10" s="21"/>
      <c r="L10" s="21"/>
      <c r="M10" s="21"/>
      <c r="N10" s="21"/>
      <c r="O10" s="21"/>
      <c r="P10" s="21"/>
      <c r="Q10" s="21"/>
      <c r="R10" s="21"/>
      <c r="S10" s="21"/>
      <c r="T10" s="21"/>
      <c r="U10" s="21"/>
      <c r="V10" s="21"/>
      <c r="W10" s="21"/>
      <c r="X10" s="21"/>
      <c r="Y10" s="21"/>
      <c r="Z10" s="21"/>
      <c r="AA10" s="21"/>
      <c r="AB10" s="21"/>
      <c r="AC10" s="21"/>
      <c r="AD10" s="24"/>
      <c r="AE10" s="4">
        <v>3</v>
      </c>
    </row>
    <row r="11" spans="1:31">
      <c r="A11" s="17" t="s">
        <v>20</v>
      </c>
      <c r="B11" s="18">
        <f>HLOOKUP($B$7,$F$8:$AC$75,AE11,FALSE)</f>
        <v>39.285954000000061</v>
      </c>
      <c r="E11" s="19" t="s">
        <v>24</v>
      </c>
      <c r="F11" s="7">
        <v>0.68759999999999999</v>
      </c>
      <c r="G11" s="7">
        <v>22.311</v>
      </c>
      <c r="H11" s="7">
        <v>55.987200000000001</v>
      </c>
      <c r="I11" s="7">
        <v>28.590299999999999</v>
      </c>
      <c r="J11" s="7">
        <v>21.513599999999997</v>
      </c>
      <c r="K11" s="7">
        <v>24.368400000000008</v>
      </c>
      <c r="L11" s="7">
        <v>22.895999999999987</v>
      </c>
      <c r="M11" s="7">
        <v>30.979800000000012</v>
      </c>
      <c r="N11" s="7">
        <v>21.495599999999996</v>
      </c>
      <c r="O11" s="7">
        <v>20.986199999999997</v>
      </c>
      <c r="P11" s="7">
        <v>26.945100000000025</v>
      </c>
      <c r="Q11" s="7">
        <v>36.882000000000005</v>
      </c>
      <c r="R11" s="235">
        <v>39.157199999999989</v>
      </c>
      <c r="S11" s="235">
        <v>35.342999999999961</v>
      </c>
      <c r="T11" s="235">
        <v>16.830000000000041</v>
      </c>
      <c r="U11" s="235">
        <v>38.207267999999999</v>
      </c>
      <c r="V11" s="235">
        <v>70.334928000000048</v>
      </c>
      <c r="W11" s="235">
        <v>23.784804000000008</v>
      </c>
      <c r="X11" s="235">
        <v>18.899999999999977</v>
      </c>
      <c r="Y11" s="235">
        <v>2.1809700000000021</v>
      </c>
      <c r="Z11" s="235">
        <v>23.990129999999908</v>
      </c>
      <c r="AA11" s="235">
        <v>18.01704600000005</v>
      </c>
      <c r="AB11" s="235">
        <v>39.285954000000061</v>
      </c>
      <c r="AC11" s="235"/>
      <c r="AD11" s="23">
        <f>SUM(F11:AC11)</f>
        <v>639.67410000000007</v>
      </c>
      <c r="AE11" s="4">
        <v>4</v>
      </c>
    </row>
    <row r="12" spans="1:31">
      <c r="A12" s="17" t="s">
        <v>97</v>
      </c>
      <c r="B12" s="73">
        <f>HLOOKUP($B$7,$F$8:$AC$75,AE12,FALSE)</f>
        <v>0</v>
      </c>
      <c r="E12" s="19" t="s">
        <v>24</v>
      </c>
      <c r="F12" s="79">
        <v>0</v>
      </c>
      <c r="G12" s="79">
        <v>0</v>
      </c>
      <c r="H12" s="79">
        <v>0</v>
      </c>
      <c r="I12" s="79">
        <v>0</v>
      </c>
      <c r="J12" s="79">
        <v>0</v>
      </c>
      <c r="K12" s="79">
        <v>0</v>
      </c>
      <c r="L12" s="79">
        <v>0</v>
      </c>
      <c r="M12" s="79">
        <v>0</v>
      </c>
      <c r="N12" s="79">
        <v>0</v>
      </c>
      <c r="O12" s="79">
        <v>0</v>
      </c>
      <c r="P12" s="79">
        <v>0</v>
      </c>
      <c r="Q12" s="79">
        <v>0</v>
      </c>
      <c r="R12" s="236">
        <v>0</v>
      </c>
      <c r="S12" s="236"/>
      <c r="T12" s="236"/>
      <c r="U12" s="236"/>
      <c r="V12" s="236"/>
      <c r="W12" s="236"/>
      <c r="X12" s="236"/>
      <c r="Y12" s="236"/>
      <c r="Z12" s="236"/>
      <c r="AA12" s="236"/>
      <c r="AB12" s="236"/>
      <c r="AC12" s="236"/>
      <c r="AD12" s="78">
        <f>SUM(F12:AC12)</f>
        <v>0</v>
      </c>
      <c r="AE12" s="4">
        <v>5</v>
      </c>
    </row>
    <row r="13" spans="1:31">
      <c r="A13" s="17" t="s">
        <v>21</v>
      </c>
      <c r="B13" s="18">
        <f>HLOOKUP($B$7,$F$8:$AC$75,AE13,FALSE)</f>
        <v>0</v>
      </c>
      <c r="E13" s="19" t="s">
        <v>24</v>
      </c>
      <c r="F13" s="7">
        <v>0</v>
      </c>
      <c r="G13" s="7">
        <v>0</v>
      </c>
      <c r="H13" s="7">
        <v>0</v>
      </c>
      <c r="I13" s="7">
        <v>0</v>
      </c>
      <c r="J13" s="7">
        <v>0</v>
      </c>
      <c r="K13" s="7">
        <v>0</v>
      </c>
      <c r="L13" s="7">
        <v>0</v>
      </c>
      <c r="M13" s="7">
        <v>0</v>
      </c>
      <c r="N13" s="7">
        <v>0</v>
      </c>
      <c r="O13" s="7">
        <v>0</v>
      </c>
      <c r="P13" s="7">
        <v>0</v>
      </c>
      <c r="Q13" s="7">
        <v>-38.880000000000003</v>
      </c>
      <c r="R13" s="235">
        <v>0</v>
      </c>
      <c r="S13" s="235">
        <v>-41.598000000000006</v>
      </c>
      <c r="T13" s="235"/>
      <c r="U13" s="235"/>
      <c r="V13" s="235">
        <v>-113.589</v>
      </c>
      <c r="W13" s="235"/>
      <c r="X13" s="235"/>
      <c r="Y13" s="235"/>
      <c r="Z13" s="235">
        <v>-2.5829999999999984</v>
      </c>
      <c r="AA13" s="235"/>
      <c r="AB13" s="235"/>
      <c r="AC13" s="235"/>
      <c r="AD13" s="23">
        <f>SUM(F13:AC13)</f>
        <v>-196.65</v>
      </c>
      <c r="AE13" s="4">
        <v>6</v>
      </c>
    </row>
    <row r="14" spans="1:31">
      <c r="A14" s="59" t="s">
        <v>76</v>
      </c>
      <c r="B14" s="57"/>
      <c r="E14" s="5"/>
      <c r="F14" s="21"/>
      <c r="G14" s="21"/>
      <c r="H14" s="21"/>
      <c r="I14" s="21"/>
      <c r="J14" s="21"/>
      <c r="K14" s="21"/>
      <c r="L14" s="21"/>
      <c r="M14" s="21"/>
      <c r="N14" s="21"/>
      <c r="O14" s="21"/>
      <c r="P14" s="21"/>
      <c r="Q14" s="21"/>
      <c r="R14" s="21"/>
      <c r="S14" s="21"/>
      <c r="T14" s="21"/>
      <c r="U14" s="21"/>
      <c r="V14" s="21"/>
      <c r="W14" s="21"/>
      <c r="X14" s="21"/>
      <c r="Y14" s="21"/>
      <c r="Z14" s="21"/>
      <c r="AA14" s="21"/>
      <c r="AB14" s="21"/>
      <c r="AC14" s="21"/>
      <c r="AD14" s="24"/>
      <c r="AE14" s="4">
        <v>7</v>
      </c>
    </row>
    <row r="15" spans="1:31">
      <c r="A15" s="1" t="s">
        <v>75</v>
      </c>
      <c r="B15" s="22">
        <f>HLOOKUP($B$7,$F$8:$AC$75,AE15,FALSE)</f>
        <v>1900</v>
      </c>
      <c r="E15" s="5"/>
      <c r="F15" s="23">
        <f>$F$3</f>
        <v>1658</v>
      </c>
      <c r="G15" s="23">
        <f>$F$3</f>
        <v>1658</v>
      </c>
      <c r="H15" s="23">
        <f t="shared" ref="H15:Q15" si="0">$F$3</f>
        <v>1658</v>
      </c>
      <c r="I15" s="23">
        <f t="shared" si="0"/>
        <v>1658</v>
      </c>
      <c r="J15" s="23">
        <f t="shared" si="0"/>
        <v>1658</v>
      </c>
      <c r="K15" s="23">
        <f t="shared" si="0"/>
        <v>1658</v>
      </c>
      <c r="L15" s="23">
        <f t="shared" si="0"/>
        <v>1658</v>
      </c>
      <c r="M15" s="23">
        <f t="shared" si="0"/>
        <v>1658</v>
      </c>
      <c r="N15" s="23">
        <f t="shared" si="0"/>
        <v>1658</v>
      </c>
      <c r="O15" s="23">
        <f t="shared" si="0"/>
        <v>1658</v>
      </c>
      <c r="P15" s="23">
        <f t="shared" si="0"/>
        <v>1658</v>
      </c>
      <c r="Q15" s="23">
        <f t="shared" si="0"/>
        <v>1658</v>
      </c>
      <c r="R15" s="23">
        <f>$G$3</f>
        <v>1900</v>
      </c>
      <c r="S15" s="23">
        <f t="shared" ref="S15:AC15" si="1">$G$3</f>
        <v>1900</v>
      </c>
      <c r="T15" s="23">
        <f t="shared" si="1"/>
        <v>1900</v>
      </c>
      <c r="U15" s="23">
        <f t="shared" si="1"/>
        <v>1900</v>
      </c>
      <c r="V15" s="23">
        <f t="shared" si="1"/>
        <v>1900</v>
      </c>
      <c r="W15" s="23">
        <f t="shared" si="1"/>
        <v>1900</v>
      </c>
      <c r="X15" s="23">
        <f t="shared" si="1"/>
        <v>1900</v>
      </c>
      <c r="Y15" s="23">
        <f t="shared" si="1"/>
        <v>1900</v>
      </c>
      <c r="Z15" s="23">
        <f t="shared" si="1"/>
        <v>1900</v>
      </c>
      <c r="AA15" s="23">
        <f t="shared" si="1"/>
        <v>1900</v>
      </c>
      <c r="AB15" s="23">
        <f t="shared" si="1"/>
        <v>1900</v>
      </c>
      <c r="AC15" s="23">
        <f t="shared" si="1"/>
        <v>1900</v>
      </c>
      <c r="AD15" s="24"/>
      <c r="AE15" s="4">
        <v>8</v>
      </c>
    </row>
    <row r="16" spans="1:31">
      <c r="A16" s="1" t="s">
        <v>77</v>
      </c>
      <c r="B16" s="22">
        <f>HLOOKUP($B$7,$F$8:$AC$75,AE16,FALSE)</f>
        <v>1741.6666666666665</v>
      </c>
      <c r="E16" s="5"/>
      <c r="F16" s="23">
        <f>F15*(F9/12)</f>
        <v>138.16666666666666</v>
      </c>
      <c r="G16" s="23">
        <f t="shared" ref="G16:Q16" si="2">G15*(G9/12)</f>
        <v>276.33333333333331</v>
      </c>
      <c r="H16" s="23">
        <f t="shared" si="2"/>
        <v>414.5</v>
      </c>
      <c r="I16" s="23">
        <f t="shared" si="2"/>
        <v>552.66666666666663</v>
      </c>
      <c r="J16" s="23">
        <f t="shared" si="2"/>
        <v>690.83333333333337</v>
      </c>
      <c r="K16" s="23">
        <f t="shared" si="2"/>
        <v>829</v>
      </c>
      <c r="L16" s="23">
        <f t="shared" si="2"/>
        <v>967.16666666666674</v>
      </c>
      <c r="M16" s="23">
        <f t="shared" si="2"/>
        <v>1105.3333333333333</v>
      </c>
      <c r="N16" s="23">
        <f t="shared" si="2"/>
        <v>1243.5</v>
      </c>
      <c r="O16" s="23">
        <f t="shared" si="2"/>
        <v>1381.6666666666667</v>
      </c>
      <c r="P16" s="23">
        <f t="shared" si="2"/>
        <v>1519.8333333333333</v>
      </c>
      <c r="Q16" s="23">
        <f t="shared" si="2"/>
        <v>1658</v>
      </c>
      <c r="R16" s="23">
        <f>R15*(R9/12)</f>
        <v>158.33333333333331</v>
      </c>
      <c r="S16" s="23">
        <f t="shared" ref="S16:AC16" si="3">S15*(S9/12)</f>
        <v>316.66666666666663</v>
      </c>
      <c r="T16" s="23">
        <f t="shared" si="3"/>
        <v>475</v>
      </c>
      <c r="U16" s="23">
        <f t="shared" si="3"/>
        <v>633.33333333333326</v>
      </c>
      <c r="V16" s="23">
        <f t="shared" si="3"/>
        <v>791.66666666666674</v>
      </c>
      <c r="W16" s="23">
        <f t="shared" si="3"/>
        <v>950</v>
      </c>
      <c r="X16" s="23">
        <f t="shared" si="3"/>
        <v>1108.3333333333335</v>
      </c>
      <c r="Y16" s="23">
        <f t="shared" si="3"/>
        <v>1266.6666666666665</v>
      </c>
      <c r="Z16" s="23">
        <f t="shared" si="3"/>
        <v>1425</v>
      </c>
      <c r="AA16" s="23">
        <f t="shared" si="3"/>
        <v>1583.3333333333335</v>
      </c>
      <c r="AB16" s="23">
        <f t="shared" si="3"/>
        <v>1741.6666666666665</v>
      </c>
      <c r="AC16" s="23">
        <f t="shared" si="3"/>
        <v>1900</v>
      </c>
      <c r="AD16" s="24"/>
      <c r="AE16" s="4">
        <v>9</v>
      </c>
    </row>
    <row r="17" spans="1:31">
      <c r="A17" s="84" t="s">
        <v>70</v>
      </c>
      <c r="B17" s="18">
        <f>HLOOKUP($B$7,$F$8:$AC$75,AE17,FALSE)</f>
        <v>326.03130000000004</v>
      </c>
      <c r="E17" s="5"/>
      <c r="F17" s="20">
        <f>F11</f>
        <v>0.68759999999999999</v>
      </c>
      <c r="G17" s="20">
        <f>F17+G11</f>
        <v>22.9986</v>
      </c>
      <c r="H17" s="20">
        <f t="shared" ref="H17:Q17" si="4">G17+H11</f>
        <v>78.985799999999998</v>
      </c>
      <c r="I17" s="20">
        <f t="shared" si="4"/>
        <v>107.5761</v>
      </c>
      <c r="J17" s="20">
        <f t="shared" si="4"/>
        <v>129.08969999999999</v>
      </c>
      <c r="K17" s="20">
        <f t="shared" si="4"/>
        <v>153.4581</v>
      </c>
      <c r="L17" s="20">
        <f t="shared" si="4"/>
        <v>176.35409999999999</v>
      </c>
      <c r="M17" s="20">
        <f t="shared" si="4"/>
        <v>207.3339</v>
      </c>
      <c r="N17" s="20">
        <f t="shared" si="4"/>
        <v>228.8295</v>
      </c>
      <c r="O17" s="20">
        <f t="shared" si="4"/>
        <v>249.81569999999999</v>
      </c>
      <c r="P17" s="20">
        <f t="shared" si="4"/>
        <v>276.76080000000002</v>
      </c>
      <c r="Q17" s="20">
        <f t="shared" si="4"/>
        <v>313.64280000000002</v>
      </c>
      <c r="R17" s="20">
        <f>R11</f>
        <v>39.157199999999989</v>
      </c>
      <c r="S17" s="20">
        <f t="shared" ref="S17" si="5">R17+S11</f>
        <v>74.50019999999995</v>
      </c>
      <c r="T17" s="20">
        <f>S17+T11</f>
        <v>91.330199999999991</v>
      </c>
      <c r="U17" s="20">
        <f t="shared" ref="U17:AC17" si="6">T17+U11</f>
        <v>129.53746799999999</v>
      </c>
      <c r="V17" s="20">
        <f t="shared" si="6"/>
        <v>199.87239600000004</v>
      </c>
      <c r="W17" s="20">
        <f t="shared" si="6"/>
        <v>223.65720000000005</v>
      </c>
      <c r="X17" s="20">
        <f t="shared" si="6"/>
        <v>242.55720000000002</v>
      </c>
      <c r="Y17" s="20">
        <f t="shared" si="6"/>
        <v>244.73817000000003</v>
      </c>
      <c r="Z17" s="20">
        <f t="shared" si="6"/>
        <v>268.72829999999993</v>
      </c>
      <c r="AA17" s="20">
        <f t="shared" si="6"/>
        <v>286.74534599999998</v>
      </c>
      <c r="AB17" s="20">
        <f t="shared" si="6"/>
        <v>326.03130000000004</v>
      </c>
      <c r="AC17" s="20">
        <f t="shared" si="6"/>
        <v>326.03130000000004</v>
      </c>
      <c r="AD17" s="63"/>
      <c r="AE17" s="4">
        <v>10</v>
      </c>
    </row>
    <row r="18" spans="1:31">
      <c r="A18" s="84" t="s">
        <v>12</v>
      </c>
      <c r="B18" s="18">
        <f>HLOOKUP($B$7,$F$8:$AC$75,AE18,FALSE)</f>
        <v>74.25</v>
      </c>
      <c r="E18" s="19" t="s">
        <v>111</v>
      </c>
      <c r="F18" s="7">
        <v>0</v>
      </c>
      <c r="G18" s="7">
        <v>0</v>
      </c>
      <c r="H18" s="7">
        <v>0</v>
      </c>
      <c r="I18" s="7">
        <v>0</v>
      </c>
      <c r="J18" s="7">
        <v>0</v>
      </c>
      <c r="K18" s="7">
        <v>0</v>
      </c>
      <c r="L18" s="7">
        <v>0</v>
      </c>
      <c r="M18" s="7">
        <v>0</v>
      </c>
      <c r="N18" s="7">
        <v>0</v>
      </c>
      <c r="O18" s="7">
        <v>106.46100000000001</v>
      </c>
      <c r="P18" s="7">
        <v>66.600000000000009</v>
      </c>
      <c r="Q18" s="7">
        <v>44.981999999999999</v>
      </c>
      <c r="R18" s="235">
        <v>52.2</v>
      </c>
      <c r="S18" s="235">
        <v>58.176000000000002</v>
      </c>
      <c r="T18" s="235">
        <v>47.952000000000005</v>
      </c>
      <c r="U18" s="235">
        <v>44.550000000000004</v>
      </c>
      <c r="V18" s="235">
        <v>42.57</v>
      </c>
      <c r="W18" s="235">
        <v>64.637999999999991</v>
      </c>
      <c r="X18" s="235">
        <v>172.8</v>
      </c>
      <c r="Y18" s="235">
        <v>87.3</v>
      </c>
      <c r="Z18" s="235">
        <v>63.774000000000001</v>
      </c>
      <c r="AA18" s="235">
        <v>107.41499999999999</v>
      </c>
      <c r="AB18" s="235">
        <v>74.25</v>
      </c>
      <c r="AC18" s="235"/>
      <c r="AD18" s="63"/>
      <c r="AE18" s="4">
        <v>11</v>
      </c>
    </row>
    <row r="19" spans="1:31">
      <c r="A19" s="85" t="s">
        <v>39</v>
      </c>
      <c r="B19" s="50">
        <f>HLOOKUP($B$7,$F$8:$AC$75,AE19,FALSE)</f>
        <v>400.28130000000004</v>
      </c>
      <c r="C19" s="90"/>
      <c r="D19" s="90"/>
      <c r="E19" s="90"/>
      <c r="F19" s="25">
        <f>F17+F18</f>
        <v>0.68759999999999999</v>
      </c>
      <c r="G19" s="25">
        <f t="shared" ref="G19:Q19" si="7">G17+G18</f>
        <v>22.9986</v>
      </c>
      <c r="H19" s="25">
        <f t="shared" si="7"/>
        <v>78.985799999999998</v>
      </c>
      <c r="I19" s="25">
        <f t="shared" si="7"/>
        <v>107.5761</v>
      </c>
      <c r="J19" s="25">
        <f t="shared" si="7"/>
        <v>129.08969999999999</v>
      </c>
      <c r="K19" s="25">
        <f t="shared" si="7"/>
        <v>153.4581</v>
      </c>
      <c r="L19" s="25">
        <f t="shared" si="7"/>
        <v>176.35409999999999</v>
      </c>
      <c r="M19" s="25">
        <f t="shared" si="7"/>
        <v>207.3339</v>
      </c>
      <c r="N19" s="25">
        <f t="shared" si="7"/>
        <v>228.8295</v>
      </c>
      <c r="O19" s="25">
        <f t="shared" si="7"/>
        <v>356.27670000000001</v>
      </c>
      <c r="P19" s="25">
        <f t="shared" si="7"/>
        <v>343.36080000000004</v>
      </c>
      <c r="Q19" s="25">
        <f t="shared" si="7"/>
        <v>358.62480000000005</v>
      </c>
      <c r="R19" s="25">
        <f>R17+R18</f>
        <v>91.357199999999992</v>
      </c>
      <c r="S19" s="25">
        <f t="shared" ref="S19:AC19" si="8">S17+S18</f>
        <v>132.67619999999994</v>
      </c>
      <c r="T19" s="25">
        <f t="shared" si="8"/>
        <v>139.28219999999999</v>
      </c>
      <c r="U19" s="25">
        <f t="shared" si="8"/>
        <v>174.087468</v>
      </c>
      <c r="V19" s="25">
        <f t="shared" si="8"/>
        <v>242.44239600000003</v>
      </c>
      <c r="W19" s="25">
        <f t="shared" si="8"/>
        <v>288.29520000000002</v>
      </c>
      <c r="X19" s="25">
        <f t="shared" si="8"/>
        <v>415.35720000000003</v>
      </c>
      <c r="Y19" s="25">
        <f t="shared" si="8"/>
        <v>332.03817000000004</v>
      </c>
      <c r="Z19" s="25">
        <f t="shared" si="8"/>
        <v>332.50229999999993</v>
      </c>
      <c r="AA19" s="25">
        <f t="shared" si="8"/>
        <v>394.160346</v>
      </c>
      <c r="AB19" s="25">
        <f t="shared" si="8"/>
        <v>400.28130000000004</v>
      </c>
      <c r="AC19" s="25">
        <f t="shared" si="8"/>
        <v>326.03130000000004</v>
      </c>
      <c r="AD19" s="24"/>
      <c r="AE19" s="4">
        <v>12</v>
      </c>
    </row>
    <row r="20" spans="1:31">
      <c r="A20" s="84" t="s">
        <v>106</v>
      </c>
      <c r="B20" s="86">
        <f>IFERROR(HLOOKUP($B$7,$F$8:$AC$75,AE20,FALSE),"-  ")</f>
        <v>0.17159542105263159</v>
      </c>
      <c r="F20" s="86">
        <f>IFERROR(F17/F15,"-  ")</f>
        <v>4.1471652593486129E-4</v>
      </c>
      <c r="G20" s="86">
        <f t="shared" ref="G20:Q20" si="9">IFERROR(G17/G15,"-  ")</f>
        <v>1.3871290711700844E-2</v>
      </c>
      <c r="H20" s="86">
        <f t="shared" si="9"/>
        <v>4.7639203860072372E-2</v>
      </c>
      <c r="I20" s="86">
        <f t="shared" si="9"/>
        <v>6.4883051869722555E-2</v>
      </c>
      <c r="J20" s="86">
        <f t="shared" si="9"/>
        <v>7.7858685162846802E-2</v>
      </c>
      <c r="K20" s="86">
        <f t="shared" si="9"/>
        <v>9.2556151990349819E-2</v>
      </c>
      <c r="L20" s="86">
        <f t="shared" si="9"/>
        <v>0.10636556091676719</v>
      </c>
      <c r="M20" s="86">
        <f t="shared" si="9"/>
        <v>0.12505060313630881</v>
      </c>
      <c r="N20" s="86">
        <f t="shared" si="9"/>
        <v>0.13801537997587454</v>
      </c>
      <c r="O20" s="86">
        <f t="shared" si="9"/>
        <v>0.1506729191797346</v>
      </c>
      <c r="P20" s="86">
        <f t="shared" si="9"/>
        <v>0.16692448733413753</v>
      </c>
      <c r="Q20" s="86">
        <f t="shared" si="9"/>
        <v>0.18916936067551268</v>
      </c>
      <c r="R20" s="86">
        <f>IFERROR(R17/R15,"-  ")</f>
        <v>2.0609052631578941E-2</v>
      </c>
      <c r="S20" s="86">
        <f t="shared" ref="S20:AC20" si="10">IFERROR(S17/S15,"-  ")</f>
        <v>3.9210631578947344E-2</v>
      </c>
      <c r="T20" s="86">
        <f t="shared" si="10"/>
        <v>4.8068526315789471E-2</v>
      </c>
      <c r="U20" s="86">
        <f t="shared" si="10"/>
        <v>6.8177614736842099E-2</v>
      </c>
      <c r="V20" s="86">
        <f t="shared" si="10"/>
        <v>0.10519599789473687</v>
      </c>
      <c r="W20" s="86">
        <f t="shared" si="10"/>
        <v>0.11771431578947371</v>
      </c>
      <c r="X20" s="86">
        <f t="shared" si="10"/>
        <v>0.12766168421052632</v>
      </c>
      <c r="Y20" s="86">
        <f t="shared" si="10"/>
        <v>0.12880956315789474</v>
      </c>
      <c r="Z20" s="86">
        <f t="shared" si="10"/>
        <v>0.14143594736842102</v>
      </c>
      <c r="AA20" s="86">
        <f t="shared" si="10"/>
        <v>0.15091860315789474</v>
      </c>
      <c r="AB20" s="86">
        <f t="shared" si="10"/>
        <v>0.17159542105263159</v>
      </c>
      <c r="AC20" s="86">
        <f t="shared" si="10"/>
        <v>0.17159542105263159</v>
      </c>
      <c r="AD20" s="95"/>
      <c r="AE20" s="4">
        <v>13</v>
      </c>
    </row>
    <row r="21" spans="1:31">
      <c r="A21" s="84" t="s">
        <v>107</v>
      </c>
      <c r="B21" s="86">
        <f>IFERROR(HLOOKUP($B$7,$F$8:$AC$75,AE21,FALSE),"-  ")</f>
        <v>0.21067436842105267</v>
      </c>
      <c r="F21" s="86">
        <f>IFERROR(F19/F15,"-  ")</f>
        <v>4.1471652593486129E-4</v>
      </c>
      <c r="G21" s="86">
        <f t="shared" ref="G21:Q21" si="11">IFERROR(G19/G15,"-  ")</f>
        <v>1.3871290711700844E-2</v>
      </c>
      <c r="H21" s="86">
        <f t="shared" si="11"/>
        <v>4.7639203860072372E-2</v>
      </c>
      <c r="I21" s="86">
        <f t="shared" si="11"/>
        <v>6.4883051869722555E-2</v>
      </c>
      <c r="J21" s="86">
        <f t="shared" si="11"/>
        <v>7.7858685162846802E-2</v>
      </c>
      <c r="K21" s="86">
        <f t="shared" si="11"/>
        <v>9.2556151990349819E-2</v>
      </c>
      <c r="L21" s="86">
        <f t="shared" si="11"/>
        <v>0.10636556091676719</v>
      </c>
      <c r="M21" s="86">
        <f t="shared" si="11"/>
        <v>0.12505060313630881</v>
      </c>
      <c r="N21" s="86">
        <f t="shared" si="11"/>
        <v>0.13801537997587454</v>
      </c>
      <c r="O21" s="86">
        <f t="shared" si="11"/>
        <v>0.21488341375150785</v>
      </c>
      <c r="P21" s="86">
        <f t="shared" si="11"/>
        <v>0.20709336550060317</v>
      </c>
      <c r="Q21" s="86">
        <f t="shared" si="11"/>
        <v>0.21629963811821476</v>
      </c>
      <c r="R21" s="86">
        <f>IFERROR(R19/R15,"-  ")</f>
        <v>4.8082736842105261E-2</v>
      </c>
      <c r="S21" s="86">
        <f t="shared" ref="S21:AC21" si="12">IFERROR(S19/S15,"-  ")</f>
        <v>6.9829578947368381E-2</v>
      </c>
      <c r="T21" s="86">
        <f t="shared" si="12"/>
        <v>7.3306421052631576E-2</v>
      </c>
      <c r="U21" s="86">
        <f t="shared" si="12"/>
        <v>9.1624983157894732E-2</v>
      </c>
      <c r="V21" s="86">
        <f t="shared" si="12"/>
        <v>0.12760126105263159</v>
      </c>
      <c r="W21" s="86">
        <f t="shared" si="12"/>
        <v>0.15173431578947369</v>
      </c>
      <c r="X21" s="86">
        <f t="shared" si="12"/>
        <v>0.21860905263157895</v>
      </c>
      <c r="Y21" s="86">
        <f t="shared" si="12"/>
        <v>0.17475693157894739</v>
      </c>
      <c r="Z21" s="86">
        <f t="shared" si="12"/>
        <v>0.17500121052631576</v>
      </c>
      <c r="AA21" s="86">
        <f t="shared" si="12"/>
        <v>0.20745281368421054</v>
      </c>
      <c r="AB21" s="86">
        <f t="shared" si="12"/>
        <v>0.21067436842105267</v>
      </c>
      <c r="AC21" s="86">
        <f t="shared" si="12"/>
        <v>0.17159542105263159</v>
      </c>
      <c r="AD21" s="95"/>
      <c r="AE21" s="4">
        <v>14</v>
      </c>
    </row>
    <row r="22" spans="1:31">
      <c r="A22" s="84" t="s">
        <v>108</v>
      </c>
      <c r="B22" s="86">
        <f>IFERROR(HLOOKUP($B$7,$F$8:$AC$75,AE22,FALSE),"-  ")</f>
        <v>0.18719500478468903</v>
      </c>
      <c r="F22" s="86">
        <f>IFERROR(F17/F16,"-  ")</f>
        <v>4.9765983112183354E-3</v>
      </c>
      <c r="G22" s="86">
        <f t="shared" ref="G22:Q22" si="13">IFERROR(G17/G16,"-  ")</f>
        <v>8.3227744270205073E-2</v>
      </c>
      <c r="H22" s="86">
        <f t="shared" si="13"/>
        <v>0.19055681544028949</v>
      </c>
      <c r="I22" s="86">
        <f t="shared" si="13"/>
        <v>0.19464915560916768</v>
      </c>
      <c r="J22" s="86">
        <f t="shared" si="13"/>
        <v>0.18686084439083231</v>
      </c>
      <c r="K22" s="86">
        <f t="shared" si="13"/>
        <v>0.18511230398069964</v>
      </c>
      <c r="L22" s="86">
        <f t="shared" si="13"/>
        <v>0.18234096157160087</v>
      </c>
      <c r="M22" s="86">
        <f t="shared" si="13"/>
        <v>0.18757590470446323</v>
      </c>
      <c r="N22" s="86">
        <f t="shared" si="13"/>
        <v>0.1840205066344994</v>
      </c>
      <c r="O22" s="86">
        <f t="shared" si="13"/>
        <v>0.18080750301568152</v>
      </c>
      <c r="P22" s="86">
        <f t="shared" si="13"/>
        <v>0.18209944072815004</v>
      </c>
      <c r="Q22" s="86">
        <f t="shared" si="13"/>
        <v>0.18916936067551268</v>
      </c>
      <c r="R22" s="86">
        <f>IFERROR(R17/R16,"-  ")</f>
        <v>0.24730863157894734</v>
      </c>
      <c r="S22" s="86">
        <f t="shared" ref="S22:AC22" si="14">IFERROR(S17/S16,"-  ")</f>
        <v>0.23526378947368409</v>
      </c>
      <c r="T22" s="86">
        <f t="shared" si="14"/>
        <v>0.19227410526315789</v>
      </c>
      <c r="U22" s="86">
        <f t="shared" si="14"/>
        <v>0.20453284421052634</v>
      </c>
      <c r="V22" s="86">
        <f t="shared" si="14"/>
        <v>0.25247039494736845</v>
      </c>
      <c r="W22" s="86">
        <f t="shared" si="14"/>
        <v>0.23542863157894742</v>
      </c>
      <c r="X22" s="86">
        <f t="shared" si="14"/>
        <v>0.2188486015037594</v>
      </c>
      <c r="Y22" s="86">
        <f t="shared" si="14"/>
        <v>0.19321434473684215</v>
      </c>
      <c r="Z22" s="86">
        <f t="shared" si="14"/>
        <v>0.1885812631578947</v>
      </c>
      <c r="AA22" s="86">
        <f t="shared" si="14"/>
        <v>0.18110232378947366</v>
      </c>
      <c r="AB22" s="86">
        <f t="shared" si="14"/>
        <v>0.18719500478468903</v>
      </c>
      <c r="AC22" s="86">
        <f t="shared" si="14"/>
        <v>0.17159542105263159</v>
      </c>
      <c r="AD22" s="95"/>
      <c r="AE22" s="4">
        <v>15</v>
      </c>
    </row>
    <row r="23" spans="1:31">
      <c r="A23" s="59" t="s">
        <v>78</v>
      </c>
      <c r="B23" s="46"/>
      <c r="F23" s="16"/>
      <c r="G23" s="16"/>
      <c r="H23" s="16"/>
      <c r="I23" s="16"/>
      <c r="J23" s="16"/>
      <c r="K23" s="16"/>
      <c r="L23" s="16"/>
      <c r="M23" s="16"/>
      <c r="N23" s="16"/>
      <c r="O23" s="16"/>
      <c r="P23" s="16"/>
      <c r="Q23" s="16"/>
      <c r="R23" s="16"/>
      <c r="S23" s="16"/>
      <c r="T23" s="16"/>
      <c r="U23" s="16"/>
      <c r="V23" s="16"/>
      <c r="W23" s="16"/>
      <c r="X23" s="16"/>
      <c r="Y23" s="16"/>
      <c r="Z23" s="16"/>
      <c r="AA23" s="16"/>
      <c r="AB23" s="16"/>
      <c r="AC23" s="16"/>
      <c r="AD23" s="24"/>
      <c r="AE23" s="4">
        <v>16</v>
      </c>
    </row>
    <row r="24" spans="1:31">
      <c r="A24" s="84" t="s">
        <v>71</v>
      </c>
      <c r="B24" s="73">
        <f>HLOOKUP($B$7,$F$8:$AC$75,AE24,FALSE)</f>
        <v>0</v>
      </c>
      <c r="E24" s="74"/>
      <c r="F24" s="73">
        <f>F12</f>
        <v>0</v>
      </c>
      <c r="G24" s="73">
        <f t="shared" ref="G24:Q24" si="15">F24+G12</f>
        <v>0</v>
      </c>
      <c r="H24" s="73">
        <f t="shared" si="15"/>
        <v>0</v>
      </c>
      <c r="I24" s="73">
        <f t="shared" si="15"/>
        <v>0</v>
      </c>
      <c r="J24" s="73">
        <f t="shared" si="15"/>
        <v>0</v>
      </c>
      <c r="K24" s="73">
        <f t="shared" si="15"/>
        <v>0</v>
      </c>
      <c r="L24" s="73">
        <f t="shared" si="15"/>
        <v>0</v>
      </c>
      <c r="M24" s="73">
        <f t="shared" si="15"/>
        <v>0</v>
      </c>
      <c r="N24" s="73">
        <f t="shared" si="15"/>
        <v>0</v>
      </c>
      <c r="O24" s="73">
        <f t="shared" si="15"/>
        <v>0</v>
      </c>
      <c r="P24" s="73">
        <f t="shared" si="15"/>
        <v>0</v>
      </c>
      <c r="Q24" s="73">
        <f t="shared" si="15"/>
        <v>0</v>
      </c>
      <c r="R24" s="73">
        <f>R12</f>
        <v>0</v>
      </c>
      <c r="S24" s="73">
        <f t="shared" ref="S24:AC24" si="16">R24+S12</f>
        <v>0</v>
      </c>
      <c r="T24" s="73">
        <f t="shared" si="16"/>
        <v>0</v>
      </c>
      <c r="U24" s="73">
        <f t="shared" si="16"/>
        <v>0</v>
      </c>
      <c r="V24" s="73">
        <f t="shared" si="16"/>
        <v>0</v>
      </c>
      <c r="W24" s="73">
        <f t="shared" si="16"/>
        <v>0</v>
      </c>
      <c r="X24" s="73">
        <f t="shared" si="16"/>
        <v>0</v>
      </c>
      <c r="Y24" s="73">
        <f t="shared" si="16"/>
        <v>0</v>
      </c>
      <c r="Z24" s="73">
        <f t="shared" si="16"/>
        <v>0</v>
      </c>
      <c r="AA24" s="73">
        <f t="shared" si="16"/>
        <v>0</v>
      </c>
      <c r="AB24" s="73">
        <f t="shared" si="16"/>
        <v>0</v>
      </c>
      <c r="AC24" s="73">
        <f t="shared" si="16"/>
        <v>0</v>
      </c>
      <c r="AD24" s="24"/>
      <c r="AE24" s="4">
        <v>17</v>
      </c>
    </row>
    <row r="25" spans="1:31">
      <c r="A25" s="84" t="s">
        <v>13</v>
      </c>
      <c r="B25" s="73">
        <f>HLOOKUP($B$7,$F$8:$AC$75,AE25,FALSE)</f>
        <v>0</v>
      </c>
      <c r="E25" s="19" t="s">
        <v>111</v>
      </c>
      <c r="F25" s="79">
        <v>0</v>
      </c>
      <c r="G25" s="79">
        <v>0</v>
      </c>
      <c r="H25" s="79">
        <v>0</v>
      </c>
      <c r="I25" s="79">
        <v>0</v>
      </c>
      <c r="J25" s="79">
        <v>0</v>
      </c>
      <c r="K25" s="79">
        <v>0</v>
      </c>
      <c r="L25" s="79">
        <v>0</v>
      </c>
      <c r="M25" s="79">
        <v>0</v>
      </c>
      <c r="N25" s="79">
        <v>0</v>
      </c>
      <c r="O25" s="79">
        <v>0</v>
      </c>
      <c r="P25" s="79">
        <v>0</v>
      </c>
      <c r="Q25" s="79">
        <v>0</v>
      </c>
      <c r="R25" s="236">
        <v>0</v>
      </c>
      <c r="S25" s="236"/>
      <c r="T25" s="236"/>
      <c r="U25" s="236"/>
      <c r="V25" s="236"/>
      <c r="W25" s="236"/>
      <c r="X25" s="236"/>
      <c r="Y25" s="236"/>
      <c r="Z25" s="236"/>
      <c r="AA25" s="236"/>
      <c r="AB25" s="236"/>
      <c r="AC25" s="236"/>
      <c r="AD25" s="24"/>
      <c r="AE25" s="4">
        <v>18</v>
      </c>
    </row>
    <row r="26" spans="1:31">
      <c r="A26" s="87" t="s">
        <v>22</v>
      </c>
      <c r="B26" s="81">
        <f>HLOOKUP($B$7,$F$8:$AC$75,AE26,FALSE)</f>
        <v>0</v>
      </c>
      <c r="C26" s="90"/>
      <c r="D26" s="90"/>
      <c r="E26" s="97"/>
      <c r="F26" s="81">
        <f>F24+F25</f>
        <v>0</v>
      </c>
      <c r="G26" s="81">
        <f>G24+G25</f>
        <v>0</v>
      </c>
      <c r="H26" s="81">
        <f t="shared" ref="H26:Q26" si="17">H24+H25</f>
        <v>0</v>
      </c>
      <c r="I26" s="81">
        <f>I24+I25</f>
        <v>0</v>
      </c>
      <c r="J26" s="81">
        <f t="shared" si="17"/>
        <v>0</v>
      </c>
      <c r="K26" s="81">
        <f t="shared" si="17"/>
        <v>0</v>
      </c>
      <c r="L26" s="81">
        <f t="shared" si="17"/>
        <v>0</v>
      </c>
      <c r="M26" s="81">
        <f t="shared" si="17"/>
        <v>0</v>
      </c>
      <c r="N26" s="81">
        <f t="shared" si="17"/>
        <v>0</v>
      </c>
      <c r="O26" s="81">
        <f t="shared" si="17"/>
        <v>0</v>
      </c>
      <c r="P26" s="81">
        <f t="shared" si="17"/>
        <v>0</v>
      </c>
      <c r="Q26" s="81">
        <f t="shared" si="17"/>
        <v>0</v>
      </c>
      <c r="R26" s="81">
        <f>R24+R25</f>
        <v>0</v>
      </c>
      <c r="S26" s="81">
        <f>S24+S25</f>
        <v>0</v>
      </c>
      <c r="T26" s="81">
        <f t="shared" ref="T26" si="18">T24+T25</f>
        <v>0</v>
      </c>
      <c r="U26" s="81">
        <f>U24+U25</f>
        <v>0</v>
      </c>
      <c r="V26" s="81">
        <f t="shared" ref="V26:AC26" si="19">V24+V25</f>
        <v>0</v>
      </c>
      <c r="W26" s="81">
        <f t="shared" si="19"/>
        <v>0</v>
      </c>
      <c r="X26" s="81">
        <f t="shared" si="19"/>
        <v>0</v>
      </c>
      <c r="Y26" s="81">
        <f t="shared" si="19"/>
        <v>0</v>
      </c>
      <c r="Z26" s="81">
        <f t="shared" si="19"/>
        <v>0</v>
      </c>
      <c r="AA26" s="81">
        <f t="shared" si="19"/>
        <v>0</v>
      </c>
      <c r="AB26" s="81">
        <f t="shared" si="19"/>
        <v>0</v>
      </c>
      <c r="AC26" s="81">
        <f t="shared" si="19"/>
        <v>0</v>
      </c>
      <c r="AD26" s="24"/>
      <c r="AE26" s="4">
        <v>19</v>
      </c>
    </row>
    <row r="27" spans="1:31">
      <c r="A27" s="59" t="s">
        <v>79</v>
      </c>
      <c r="B27" s="57"/>
      <c r="F27" s="21"/>
      <c r="G27" s="21"/>
      <c r="H27" s="21"/>
      <c r="I27" s="21"/>
      <c r="J27" s="21"/>
      <c r="K27" s="21"/>
      <c r="L27" s="21"/>
      <c r="M27" s="21"/>
      <c r="N27" s="21"/>
      <c r="O27" s="21"/>
      <c r="P27" s="21"/>
      <c r="Q27" s="21"/>
      <c r="R27" s="21"/>
      <c r="S27" s="21"/>
      <c r="T27" s="21"/>
      <c r="U27" s="21"/>
      <c r="V27" s="21"/>
      <c r="W27" s="21"/>
      <c r="X27" s="21"/>
      <c r="Y27" s="21"/>
      <c r="Z27" s="21"/>
      <c r="AA27" s="21"/>
      <c r="AB27" s="21"/>
      <c r="AC27" s="21"/>
      <c r="AD27" s="24"/>
      <c r="AE27" s="4">
        <v>20</v>
      </c>
    </row>
    <row r="28" spans="1:31">
      <c r="A28" s="84" t="s">
        <v>67</v>
      </c>
      <c r="B28" s="18">
        <f>HLOOKUP($B$7,$F$8:$AC$75,AE28,FALSE)</f>
        <v>-157.77000000000001</v>
      </c>
      <c r="F28" s="28">
        <f>F13</f>
        <v>0</v>
      </c>
      <c r="G28" s="28">
        <f t="shared" ref="G28:Q28" si="20">F28+G13</f>
        <v>0</v>
      </c>
      <c r="H28" s="28">
        <f t="shared" si="20"/>
        <v>0</v>
      </c>
      <c r="I28" s="28">
        <f t="shared" si="20"/>
        <v>0</v>
      </c>
      <c r="J28" s="28">
        <f t="shared" si="20"/>
        <v>0</v>
      </c>
      <c r="K28" s="28">
        <f t="shared" si="20"/>
        <v>0</v>
      </c>
      <c r="L28" s="28">
        <f t="shared" si="20"/>
        <v>0</v>
      </c>
      <c r="M28" s="28">
        <f t="shared" si="20"/>
        <v>0</v>
      </c>
      <c r="N28" s="28">
        <f t="shared" si="20"/>
        <v>0</v>
      </c>
      <c r="O28" s="28">
        <f t="shared" si="20"/>
        <v>0</v>
      </c>
      <c r="P28" s="28">
        <f t="shared" si="20"/>
        <v>0</v>
      </c>
      <c r="Q28" s="28">
        <f t="shared" si="20"/>
        <v>-38.880000000000003</v>
      </c>
      <c r="R28" s="28">
        <f>R13</f>
        <v>0</v>
      </c>
      <c r="S28" s="28">
        <f t="shared" ref="S28:AC28" si="21">R28+S13</f>
        <v>-41.598000000000006</v>
      </c>
      <c r="T28" s="28">
        <f t="shared" si="21"/>
        <v>-41.598000000000006</v>
      </c>
      <c r="U28" s="28">
        <f t="shared" si="21"/>
        <v>-41.598000000000006</v>
      </c>
      <c r="V28" s="28">
        <f t="shared" si="21"/>
        <v>-155.18700000000001</v>
      </c>
      <c r="W28" s="28">
        <f t="shared" si="21"/>
        <v>-155.18700000000001</v>
      </c>
      <c r="X28" s="28">
        <f t="shared" si="21"/>
        <v>-155.18700000000001</v>
      </c>
      <c r="Y28" s="28">
        <f t="shared" si="21"/>
        <v>-155.18700000000001</v>
      </c>
      <c r="Z28" s="28">
        <f t="shared" si="21"/>
        <v>-157.77000000000001</v>
      </c>
      <c r="AA28" s="28">
        <f t="shared" si="21"/>
        <v>-157.77000000000001</v>
      </c>
      <c r="AB28" s="28">
        <f t="shared" si="21"/>
        <v>-157.77000000000001</v>
      </c>
      <c r="AC28" s="28">
        <f t="shared" si="21"/>
        <v>-157.77000000000001</v>
      </c>
      <c r="AD28" s="62"/>
      <c r="AE28" s="4">
        <v>21</v>
      </c>
    </row>
    <row r="29" spans="1:31">
      <c r="A29" s="84" t="s">
        <v>9</v>
      </c>
      <c r="B29" s="18">
        <f>HLOOKUP($B$7,$F$8:$AC$75,AE29,FALSE)</f>
        <v>0</v>
      </c>
      <c r="E29" s="19" t="s">
        <v>111</v>
      </c>
      <c r="F29" s="7">
        <v>0</v>
      </c>
      <c r="G29" s="7">
        <v>0</v>
      </c>
      <c r="H29" s="7">
        <v>0</v>
      </c>
      <c r="I29" s="7">
        <v>0</v>
      </c>
      <c r="J29" s="7">
        <v>0</v>
      </c>
      <c r="K29" s="7">
        <v>0</v>
      </c>
      <c r="L29" s="7">
        <v>0</v>
      </c>
      <c r="M29" s="7">
        <v>0</v>
      </c>
      <c r="N29" s="7">
        <v>0</v>
      </c>
      <c r="O29" s="7">
        <v>0</v>
      </c>
      <c r="P29" s="7">
        <v>0</v>
      </c>
      <c r="Q29" s="7">
        <v>0</v>
      </c>
      <c r="R29" s="235">
        <v>0</v>
      </c>
      <c r="S29" s="235"/>
      <c r="T29" s="235"/>
      <c r="U29" s="235"/>
      <c r="V29" s="235"/>
      <c r="W29" s="235"/>
      <c r="X29" s="235"/>
      <c r="Y29" s="235"/>
      <c r="Z29" s="235"/>
      <c r="AA29" s="235"/>
      <c r="AB29" s="235"/>
      <c r="AC29" s="235"/>
      <c r="AD29" s="62"/>
      <c r="AE29" s="4">
        <v>22</v>
      </c>
    </row>
    <row r="30" spans="1:31">
      <c r="A30" s="87" t="s">
        <v>38</v>
      </c>
      <c r="B30" s="50">
        <f>HLOOKUP($B$7,$F$8:$AC$75,AE30,FALSE)</f>
        <v>-157.77000000000001</v>
      </c>
      <c r="C30" s="90"/>
      <c r="D30" s="90"/>
      <c r="E30" s="90"/>
      <c r="F30" s="93">
        <f>F28+F29</f>
        <v>0</v>
      </c>
      <c r="G30" s="93">
        <f t="shared" ref="G30:P30" si="22">G28+G29</f>
        <v>0</v>
      </c>
      <c r="H30" s="93">
        <f t="shared" si="22"/>
        <v>0</v>
      </c>
      <c r="I30" s="93">
        <f t="shared" si="22"/>
        <v>0</v>
      </c>
      <c r="J30" s="93">
        <f t="shared" si="22"/>
        <v>0</v>
      </c>
      <c r="K30" s="93">
        <f t="shared" si="22"/>
        <v>0</v>
      </c>
      <c r="L30" s="93">
        <f t="shared" si="22"/>
        <v>0</v>
      </c>
      <c r="M30" s="93">
        <f t="shared" si="22"/>
        <v>0</v>
      </c>
      <c r="N30" s="93">
        <f t="shared" si="22"/>
        <v>0</v>
      </c>
      <c r="O30" s="93">
        <f t="shared" si="22"/>
        <v>0</v>
      </c>
      <c r="P30" s="93">
        <f t="shared" si="22"/>
        <v>0</v>
      </c>
      <c r="Q30" s="93">
        <f>Q28+Q29</f>
        <v>-38.880000000000003</v>
      </c>
      <c r="R30" s="93">
        <f>R28+R29</f>
        <v>0</v>
      </c>
      <c r="S30" s="93">
        <f t="shared" ref="S30:AB30" si="23">S28+S29</f>
        <v>-41.598000000000006</v>
      </c>
      <c r="T30" s="93">
        <f t="shared" si="23"/>
        <v>-41.598000000000006</v>
      </c>
      <c r="U30" s="93">
        <f t="shared" si="23"/>
        <v>-41.598000000000006</v>
      </c>
      <c r="V30" s="93">
        <f t="shared" si="23"/>
        <v>-155.18700000000001</v>
      </c>
      <c r="W30" s="93">
        <f t="shared" si="23"/>
        <v>-155.18700000000001</v>
      </c>
      <c r="X30" s="93">
        <f t="shared" si="23"/>
        <v>-155.18700000000001</v>
      </c>
      <c r="Y30" s="93">
        <f t="shared" si="23"/>
        <v>-155.18700000000001</v>
      </c>
      <c r="Z30" s="93">
        <f t="shared" si="23"/>
        <v>-157.77000000000001</v>
      </c>
      <c r="AA30" s="93">
        <f t="shared" si="23"/>
        <v>-157.77000000000001</v>
      </c>
      <c r="AB30" s="93">
        <f t="shared" si="23"/>
        <v>-157.77000000000001</v>
      </c>
      <c r="AC30" s="93">
        <f>AC28+AC29</f>
        <v>-157.77000000000001</v>
      </c>
      <c r="AD30" s="62"/>
      <c r="AE30" s="4">
        <v>23</v>
      </c>
    </row>
    <row r="31" spans="1:31">
      <c r="A31" s="59" t="s">
        <v>82</v>
      </c>
      <c r="B31" s="57"/>
      <c r="F31" s="21"/>
      <c r="G31" s="21"/>
      <c r="H31" s="21"/>
      <c r="I31" s="21"/>
      <c r="J31" s="21"/>
      <c r="K31" s="21"/>
      <c r="L31" s="21"/>
      <c r="M31" s="21"/>
      <c r="N31" s="21"/>
      <c r="O31" s="21"/>
      <c r="P31" s="21"/>
      <c r="Q31" s="21"/>
      <c r="R31" s="21"/>
      <c r="S31" s="21"/>
      <c r="T31" s="21"/>
      <c r="U31" s="21"/>
      <c r="V31" s="21"/>
      <c r="W31" s="21"/>
      <c r="X31" s="21"/>
      <c r="Y31" s="21"/>
      <c r="Z31" s="21"/>
      <c r="AA31" s="21"/>
      <c r="AB31" s="21"/>
      <c r="AC31" s="21"/>
      <c r="AD31" s="24"/>
      <c r="AE31" s="4">
        <v>24</v>
      </c>
    </row>
    <row r="32" spans="1:31">
      <c r="A32" s="88" t="s">
        <v>40</v>
      </c>
      <c r="B32" s="48">
        <f t="shared" ref="B32:B40" si="24">HLOOKUP($B$7,$F$8:$AC$75,AE32,FALSE)</f>
        <v>28232</v>
      </c>
      <c r="E32" s="19" t="s">
        <v>24</v>
      </c>
      <c r="F32" s="237">
        <v>5020</v>
      </c>
      <c r="G32" s="237">
        <v>9421</v>
      </c>
      <c r="H32" s="237">
        <v>7282</v>
      </c>
      <c r="I32" s="237">
        <v>5710</v>
      </c>
      <c r="J32" s="237">
        <v>7887</v>
      </c>
      <c r="K32" s="237">
        <v>10390</v>
      </c>
      <c r="L32" s="237">
        <v>7814</v>
      </c>
      <c r="M32" s="237">
        <v>10442</v>
      </c>
      <c r="N32" s="237">
        <v>7378.7243378222629</v>
      </c>
      <c r="O32" s="237">
        <v>6453.2756621777371</v>
      </c>
      <c r="P32" s="237">
        <v>6676</v>
      </c>
      <c r="Q32" s="237">
        <v>8730</v>
      </c>
      <c r="R32" s="237">
        <v>10492</v>
      </c>
      <c r="S32" s="237">
        <v>9926</v>
      </c>
      <c r="T32" s="237">
        <v>33234</v>
      </c>
      <c r="U32" s="237">
        <v>15277</v>
      </c>
      <c r="V32" s="237">
        <v>19412</v>
      </c>
      <c r="W32" s="237">
        <v>55682</v>
      </c>
      <c r="X32" s="237">
        <v>27605</v>
      </c>
      <c r="Y32" s="237">
        <v>33669</v>
      </c>
      <c r="Z32" s="237">
        <v>29109</v>
      </c>
      <c r="AA32" s="237">
        <v>26527</v>
      </c>
      <c r="AB32" s="237">
        <v>28232</v>
      </c>
      <c r="AC32" s="237"/>
      <c r="AD32" s="83">
        <f t="shared" ref="AD32:AD39" si="25">SUM(F32:AC32)</f>
        <v>382369</v>
      </c>
      <c r="AE32" s="4">
        <v>25</v>
      </c>
    </row>
    <row r="33" spans="1:31">
      <c r="A33" s="88" t="s">
        <v>41</v>
      </c>
      <c r="B33" s="48">
        <f t="shared" si="24"/>
        <v>0</v>
      </c>
      <c r="E33" s="19"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83">
        <f t="shared" si="25"/>
        <v>0</v>
      </c>
      <c r="AE33" s="4">
        <v>26</v>
      </c>
    </row>
    <row r="34" spans="1:31">
      <c r="A34" s="88" t="s">
        <v>42</v>
      </c>
      <c r="B34" s="48">
        <f t="shared" si="24"/>
        <v>0</v>
      </c>
      <c r="E34" s="19" t="s">
        <v>24</v>
      </c>
      <c r="F34" s="237">
        <v>0</v>
      </c>
      <c r="G34" s="237">
        <v>0</v>
      </c>
      <c r="H34" s="237">
        <v>0</v>
      </c>
      <c r="I34" s="237">
        <v>0</v>
      </c>
      <c r="J34" s="237">
        <v>0</v>
      </c>
      <c r="K34" s="237">
        <v>500</v>
      </c>
      <c r="L34" s="237">
        <v>5587.04</v>
      </c>
      <c r="M34" s="237">
        <v>1425.21</v>
      </c>
      <c r="N34" s="237">
        <v>1621.7000000000007</v>
      </c>
      <c r="O34" s="237">
        <v>332.38999999999942</v>
      </c>
      <c r="P34" s="237">
        <v>4157.6399999999994</v>
      </c>
      <c r="Q34" s="237">
        <v>1839.0699999999997</v>
      </c>
      <c r="R34" s="237">
        <v>409.97000000000116</v>
      </c>
      <c r="S34" s="237">
        <v>785.96999999999753</v>
      </c>
      <c r="T34" s="237">
        <v>2280.2200000000012</v>
      </c>
      <c r="U34" s="237">
        <v>996.62000000000262</v>
      </c>
      <c r="V34" s="237">
        <v>1113.9099999999999</v>
      </c>
      <c r="W34" s="237">
        <v>1099.75</v>
      </c>
      <c r="X34" s="237">
        <v>2791.0699999999997</v>
      </c>
      <c r="Y34" s="237">
        <v>0</v>
      </c>
      <c r="Z34" s="237">
        <v>2714.630000000001</v>
      </c>
      <c r="AA34" s="237">
        <v>1655.3199999999997</v>
      </c>
      <c r="AB34" s="237">
        <v>0</v>
      </c>
      <c r="AC34" s="237"/>
      <c r="AD34" s="83">
        <f t="shared" si="25"/>
        <v>29310.510000000002</v>
      </c>
      <c r="AE34" s="4">
        <v>27</v>
      </c>
    </row>
    <row r="35" spans="1:31">
      <c r="A35" s="88" t="s">
        <v>43</v>
      </c>
      <c r="B35" s="48">
        <f t="shared" si="24"/>
        <v>0</v>
      </c>
      <c r="E35" s="19" t="s">
        <v>24</v>
      </c>
      <c r="F35" s="237">
        <v>0</v>
      </c>
      <c r="G35" s="237">
        <v>0</v>
      </c>
      <c r="H35" s="237">
        <v>0</v>
      </c>
      <c r="I35" s="237">
        <v>54</v>
      </c>
      <c r="J35" s="237">
        <v>0</v>
      </c>
      <c r="K35" s="237">
        <v>0</v>
      </c>
      <c r="L35" s="237">
        <v>0.11999999999999744</v>
      </c>
      <c r="M35" s="237">
        <v>0</v>
      </c>
      <c r="N35" s="237">
        <v>0</v>
      </c>
      <c r="O35" s="237">
        <v>966.74</v>
      </c>
      <c r="P35" s="237">
        <v>0</v>
      </c>
      <c r="Q35" s="237">
        <v>532.56999999999982</v>
      </c>
      <c r="R35" s="237">
        <v>0</v>
      </c>
      <c r="S35" s="237">
        <v>1525.5700000000002</v>
      </c>
      <c r="T35" s="237">
        <v>1870.7799999999997</v>
      </c>
      <c r="U35" s="237">
        <v>0</v>
      </c>
      <c r="V35" s="237">
        <v>730.25</v>
      </c>
      <c r="W35" s="237">
        <v>0</v>
      </c>
      <c r="X35" s="237">
        <v>1829.04</v>
      </c>
      <c r="Y35" s="237">
        <v>0</v>
      </c>
      <c r="Z35" s="237">
        <v>1214.1700000000019</v>
      </c>
      <c r="AA35" s="237">
        <v>536.83999999999833</v>
      </c>
      <c r="AB35" s="237">
        <v>0</v>
      </c>
      <c r="AC35" s="237"/>
      <c r="AD35" s="83">
        <f t="shared" si="25"/>
        <v>9260.08</v>
      </c>
      <c r="AE35" s="4">
        <v>28</v>
      </c>
    </row>
    <row r="36" spans="1:31">
      <c r="A36" s="88" t="s">
        <v>44</v>
      </c>
      <c r="B36" s="48">
        <f t="shared" si="24"/>
        <v>17976.28</v>
      </c>
      <c r="E36" s="19" t="s">
        <v>24</v>
      </c>
      <c r="F36" s="237">
        <v>0</v>
      </c>
      <c r="G36" s="237">
        <v>0</v>
      </c>
      <c r="H36" s="237">
        <v>8561.18</v>
      </c>
      <c r="I36" s="237">
        <v>7311.82</v>
      </c>
      <c r="J36" s="237">
        <v>860</v>
      </c>
      <c r="K36" s="237">
        <v>14880</v>
      </c>
      <c r="L36" s="237">
        <v>16342.82</v>
      </c>
      <c r="M36" s="237">
        <v>14048.169999999998</v>
      </c>
      <c r="N36" s="237">
        <v>0</v>
      </c>
      <c r="O36" s="237">
        <v>12112.349999999999</v>
      </c>
      <c r="P36" s="237">
        <v>6696.1100000000006</v>
      </c>
      <c r="Q36" s="237">
        <v>22740.600000000006</v>
      </c>
      <c r="R36" s="237">
        <v>6973.2399999999907</v>
      </c>
      <c r="S36" s="237">
        <v>8694.1600000000035</v>
      </c>
      <c r="T36" s="237">
        <v>32856.62000000001</v>
      </c>
      <c r="U36" s="237">
        <v>7999.679999999993</v>
      </c>
      <c r="V36" s="237">
        <v>8497.9200000000128</v>
      </c>
      <c r="W36" s="237">
        <v>9644.6599999999744</v>
      </c>
      <c r="X36" s="237">
        <v>14340.710000000021</v>
      </c>
      <c r="Y36" s="237">
        <v>15576.459999999992</v>
      </c>
      <c r="Z36" s="237">
        <v>11686.459999999992</v>
      </c>
      <c r="AA36" s="237">
        <v>6442.0100000000093</v>
      </c>
      <c r="AB36" s="237">
        <v>17976.28</v>
      </c>
      <c r="AC36" s="237"/>
      <c r="AD36" s="83">
        <f t="shared" si="25"/>
        <v>244241.25</v>
      </c>
      <c r="AE36" s="4">
        <v>29</v>
      </c>
    </row>
    <row r="37" spans="1:31">
      <c r="A37" s="88" t="s">
        <v>45</v>
      </c>
      <c r="B37" s="48">
        <f t="shared" si="24"/>
        <v>6058.2600000000093</v>
      </c>
      <c r="E37" s="19" t="s">
        <v>24</v>
      </c>
      <c r="F37" s="237">
        <v>0</v>
      </c>
      <c r="G37" s="237">
        <v>0</v>
      </c>
      <c r="H37" s="237">
        <v>397.01</v>
      </c>
      <c r="I37" s="237">
        <v>27825.99</v>
      </c>
      <c r="J37" s="237">
        <v>5</v>
      </c>
      <c r="K37" s="237">
        <v>2005</v>
      </c>
      <c r="L37" s="237">
        <v>25906.42</v>
      </c>
      <c r="M37" s="237">
        <v>6933.8399999999965</v>
      </c>
      <c r="N37" s="237">
        <v>652.72000000000116</v>
      </c>
      <c r="O37" s="237">
        <v>17944.03</v>
      </c>
      <c r="P37" s="237">
        <v>453.23000000001048</v>
      </c>
      <c r="Q37" s="237">
        <v>8918.8699999999953</v>
      </c>
      <c r="R37" s="237">
        <v>537.19000000000233</v>
      </c>
      <c r="S37" s="237">
        <v>23583.75</v>
      </c>
      <c r="T37" s="237">
        <v>30529.979999999996</v>
      </c>
      <c r="U37" s="237">
        <v>27.25</v>
      </c>
      <c r="V37" s="237">
        <v>11797.220000000001</v>
      </c>
      <c r="W37" s="237">
        <v>1519.7999999999884</v>
      </c>
      <c r="X37" s="237">
        <v>29332.610000000015</v>
      </c>
      <c r="Y37" s="237">
        <v>1346.609999999986</v>
      </c>
      <c r="Z37" s="237">
        <v>33767.870000000024</v>
      </c>
      <c r="AA37" s="237">
        <v>9275.0799999999872</v>
      </c>
      <c r="AB37" s="237">
        <v>6058.2600000000093</v>
      </c>
      <c r="AC37" s="237"/>
      <c r="AD37" s="83">
        <f t="shared" si="25"/>
        <v>238817.73</v>
      </c>
      <c r="AE37" s="4">
        <v>30</v>
      </c>
    </row>
    <row r="38" spans="1:31">
      <c r="A38" s="88" t="s">
        <v>46</v>
      </c>
      <c r="B38" s="48">
        <f t="shared" si="24"/>
        <v>57</v>
      </c>
      <c r="E38" s="19"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83">
        <f t="shared" si="25"/>
        <v>1951</v>
      </c>
      <c r="AE38" s="4">
        <v>31</v>
      </c>
    </row>
    <row r="39" spans="1:31">
      <c r="A39" s="88" t="s">
        <v>83</v>
      </c>
      <c r="B39" s="48">
        <f t="shared" si="24"/>
        <v>1133</v>
      </c>
      <c r="E39" s="19" t="s">
        <v>24</v>
      </c>
      <c r="F39" s="237">
        <v>85</v>
      </c>
      <c r="G39" s="237">
        <v>161</v>
      </c>
      <c r="H39" s="237">
        <v>1033</v>
      </c>
      <c r="I39" s="237">
        <v>675</v>
      </c>
      <c r="J39" s="237">
        <v>240</v>
      </c>
      <c r="K39" s="237">
        <v>637</v>
      </c>
      <c r="L39" s="237">
        <v>901</v>
      </c>
      <c r="M39" s="237">
        <v>439</v>
      </c>
      <c r="N39" s="237">
        <v>1376.9600343062612</v>
      </c>
      <c r="O39" s="237">
        <v>499.03996569373885</v>
      </c>
      <c r="P39" s="237">
        <v>99</v>
      </c>
      <c r="Q39" s="237">
        <v>2205</v>
      </c>
      <c r="R39" s="237">
        <v>227</v>
      </c>
      <c r="S39" s="237">
        <v>940</v>
      </c>
      <c r="T39" s="237">
        <v>3329</v>
      </c>
      <c r="U39" s="237">
        <v>160</v>
      </c>
      <c r="V39" s="237">
        <v>892</v>
      </c>
      <c r="W39" s="237">
        <v>2705</v>
      </c>
      <c r="X39" s="237">
        <v>1669</v>
      </c>
      <c r="Y39" s="237">
        <v>1413</v>
      </c>
      <c r="Z39" s="237">
        <v>2584</v>
      </c>
      <c r="AA39" s="237">
        <v>1063</v>
      </c>
      <c r="AB39" s="237">
        <v>1133</v>
      </c>
      <c r="AC39" s="237"/>
      <c r="AD39" s="83">
        <f t="shared" si="25"/>
        <v>24466</v>
      </c>
      <c r="AE39" s="4">
        <v>32</v>
      </c>
    </row>
    <row r="40" spans="1:31">
      <c r="A40" s="87" t="s">
        <v>47</v>
      </c>
      <c r="B40" s="34">
        <f t="shared" si="24"/>
        <v>53456.540000000008</v>
      </c>
      <c r="C40" s="90"/>
      <c r="D40" s="90"/>
      <c r="E40" s="90"/>
      <c r="F40" s="308">
        <f>SUM(F32:F39)</f>
        <v>5105</v>
      </c>
      <c r="G40" s="308">
        <f>SUM(G32:G39)</f>
        <v>9582</v>
      </c>
      <c r="H40" s="308">
        <f t="shared" ref="H40:Q40" si="26">SUM(H32:H39)</f>
        <v>17273.190000000002</v>
      </c>
      <c r="I40" s="308">
        <f t="shared" si="26"/>
        <v>41576.81</v>
      </c>
      <c r="J40" s="308">
        <f t="shared" si="26"/>
        <v>9036</v>
      </c>
      <c r="K40" s="308">
        <f t="shared" si="26"/>
        <v>28705</v>
      </c>
      <c r="L40" s="308">
        <f t="shared" si="26"/>
        <v>57637.4</v>
      </c>
      <c r="M40" s="308">
        <f t="shared" si="26"/>
        <v>33747.219999999994</v>
      </c>
      <c r="N40" s="308">
        <f t="shared" si="26"/>
        <v>9936.1043721285259</v>
      </c>
      <c r="O40" s="308">
        <f t="shared" si="26"/>
        <v>38440.825627871469</v>
      </c>
      <c r="P40" s="308">
        <f t="shared" si="26"/>
        <v>18220.060000000009</v>
      </c>
      <c r="Q40" s="308">
        <f t="shared" si="26"/>
        <v>45203.03</v>
      </c>
      <c r="R40" s="308">
        <f>SUM(R32:R39)</f>
        <v>18691.399999999994</v>
      </c>
      <c r="S40" s="308">
        <f>SUM(S32:S39)</f>
        <v>45501.45</v>
      </c>
      <c r="T40" s="308">
        <f t="shared" ref="T40:AC40" si="27">SUM(T32:T39)</f>
        <v>104195.6</v>
      </c>
      <c r="U40" s="308">
        <f t="shared" si="27"/>
        <v>24506.549999999996</v>
      </c>
      <c r="V40" s="308">
        <f t="shared" si="27"/>
        <v>42501.300000000017</v>
      </c>
      <c r="W40" s="308">
        <f t="shared" si="27"/>
        <v>70726.209999999963</v>
      </c>
      <c r="X40" s="308">
        <f t="shared" si="27"/>
        <v>77614.430000000037</v>
      </c>
      <c r="Y40" s="94">
        <f t="shared" si="27"/>
        <v>52072.069999999978</v>
      </c>
      <c r="Z40" s="94">
        <f t="shared" si="27"/>
        <v>81134.130000000019</v>
      </c>
      <c r="AA40" s="94">
        <f t="shared" si="27"/>
        <v>45553.249999999993</v>
      </c>
      <c r="AB40" s="94">
        <f t="shared" si="27"/>
        <v>53456.540000000008</v>
      </c>
      <c r="AC40" s="94">
        <f t="shared" si="27"/>
        <v>0</v>
      </c>
      <c r="AD40" s="64">
        <f>SUM(F40:AC40)</f>
        <v>930415.57000000007</v>
      </c>
      <c r="AE40" s="4">
        <v>33</v>
      </c>
    </row>
    <row r="41" spans="1:31">
      <c r="A41" s="59" t="s">
        <v>84</v>
      </c>
      <c r="B41" s="57"/>
      <c r="F41" s="264"/>
      <c r="G41" s="264"/>
      <c r="H41" s="264"/>
      <c r="I41" s="264"/>
      <c r="J41" s="264"/>
      <c r="K41" s="264"/>
      <c r="L41" s="264"/>
      <c r="M41" s="264"/>
      <c r="N41" s="264"/>
      <c r="O41" s="264"/>
      <c r="P41" s="264"/>
      <c r="Q41" s="264"/>
      <c r="R41" s="264"/>
      <c r="S41" s="264"/>
      <c r="T41" s="264"/>
      <c r="U41" s="264"/>
      <c r="V41" s="264"/>
      <c r="W41" s="264"/>
      <c r="X41" s="264"/>
      <c r="Y41" s="21"/>
      <c r="Z41" s="21"/>
      <c r="AA41" s="21"/>
      <c r="AB41" s="21"/>
      <c r="AC41" s="21"/>
      <c r="AD41" s="24"/>
      <c r="AE41" s="4">
        <v>34</v>
      </c>
    </row>
    <row r="42" spans="1:31">
      <c r="A42" s="88" t="s">
        <v>88</v>
      </c>
      <c r="B42" s="96">
        <f t="shared" ref="B42:B49" si="28">HLOOKUP($B$7,$F$8:$AC$75,AE42,FALSE)</f>
        <v>0</v>
      </c>
      <c r="E42" s="19"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c r="W42" s="237"/>
      <c r="X42" s="237"/>
      <c r="Y42" s="237"/>
      <c r="Z42" s="237"/>
      <c r="AA42" s="237"/>
      <c r="AB42" s="237"/>
      <c r="AC42" s="237"/>
      <c r="AD42" s="24"/>
      <c r="AE42" s="4">
        <v>35</v>
      </c>
    </row>
    <row r="43" spans="1:31">
      <c r="A43" s="88" t="s">
        <v>89</v>
      </c>
      <c r="B43" s="96">
        <f t="shared" si="28"/>
        <v>0</v>
      </c>
      <c r="E43" s="19"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
      <c r="AE43" s="4">
        <v>36</v>
      </c>
    </row>
    <row r="44" spans="1:31">
      <c r="A44" s="88" t="s">
        <v>90</v>
      </c>
      <c r="B44" s="96">
        <f t="shared" si="28"/>
        <v>0</v>
      </c>
      <c r="E44" s="19"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
      <c r="AE44" s="4">
        <v>37</v>
      </c>
    </row>
    <row r="45" spans="1:31">
      <c r="A45" s="88" t="s">
        <v>91</v>
      </c>
      <c r="B45" s="96">
        <f t="shared" si="28"/>
        <v>0</v>
      </c>
      <c r="E45" s="19"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
      <c r="AE45" s="4">
        <v>38</v>
      </c>
    </row>
    <row r="46" spans="1:31">
      <c r="A46" s="88" t="s">
        <v>92</v>
      </c>
      <c r="B46" s="96">
        <f t="shared" si="28"/>
        <v>40171.599999999999</v>
      </c>
      <c r="E46" s="19" t="s">
        <v>111</v>
      </c>
      <c r="F46" s="237">
        <v>0</v>
      </c>
      <c r="G46" s="237">
        <v>0</v>
      </c>
      <c r="H46" s="237">
        <v>0</v>
      </c>
      <c r="I46" s="237">
        <v>0</v>
      </c>
      <c r="J46" s="237">
        <v>0</v>
      </c>
      <c r="K46" s="237">
        <v>0</v>
      </c>
      <c r="L46" s="237">
        <v>0</v>
      </c>
      <c r="M46" s="237">
        <v>0</v>
      </c>
      <c r="N46" s="237">
        <v>0</v>
      </c>
      <c r="O46" s="237">
        <v>2330</v>
      </c>
      <c r="P46" s="237">
        <v>23301.69</v>
      </c>
      <c r="Q46" s="237">
        <v>39513.42</v>
      </c>
      <c r="R46" s="237">
        <v>38579.08</v>
      </c>
      <c r="S46" s="237">
        <v>35163.71</v>
      </c>
      <c r="T46" s="237">
        <v>35040.879999999997</v>
      </c>
      <c r="U46" s="237">
        <v>46586.54</v>
      </c>
      <c r="V46" s="237">
        <v>43999.35</v>
      </c>
      <c r="W46" s="237">
        <v>52428.43</v>
      </c>
      <c r="X46" s="237">
        <v>76711.95</v>
      </c>
      <c r="Y46" s="237">
        <v>59686.879999999997</v>
      </c>
      <c r="Z46" s="237">
        <v>55335.77</v>
      </c>
      <c r="AA46" s="237">
        <v>44581.27</v>
      </c>
      <c r="AB46" s="237">
        <v>40171.599999999999</v>
      </c>
      <c r="AC46" s="237"/>
      <c r="AD46" s="24"/>
      <c r="AE46" s="4">
        <v>39</v>
      </c>
    </row>
    <row r="47" spans="1:31">
      <c r="A47" s="88" t="s">
        <v>93</v>
      </c>
      <c r="B47" s="96">
        <f t="shared" si="28"/>
        <v>0</v>
      </c>
      <c r="E47" s="19"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
      <c r="AE47" s="4">
        <v>40</v>
      </c>
    </row>
    <row r="48" spans="1:31">
      <c r="A48" s="88" t="s">
        <v>94</v>
      </c>
      <c r="B48" s="96">
        <f t="shared" si="28"/>
        <v>0</v>
      </c>
      <c r="E48" s="19"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c r="W48" s="237"/>
      <c r="X48" s="237"/>
      <c r="Y48" s="237"/>
      <c r="Z48" s="237"/>
      <c r="AA48" s="237"/>
      <c r="AB48" s="237"/>
      <c r="AC48" s="237"/>
      <c r="AD48" s="24"/>
      <c r="AE48" s="4">
        <v>41</v>
      </c>
    </row>
    <row r="49" spans="1:31">
      <c r="A49" s="88" t="s">
        <v>95</v>
      </c>
      <c r="B49" s="96">
        <f t="shared" si="28"/>
        <v>0</v>
      </c>
      <c r="E49" s="19"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c r="W49" s="237"/>
      <c r="X49" s="237"/>
      <c r="Y49" s="237"/>
      <c r="Z49" s="237"/>
      <c r="AA49" s="237"/>
      <c r="AB49" s="237"/>
      <c r="AC49" s="237"/>
      <c r="AD49" s="24"/>
      <c r="AE49" s="4">
        <v>42</v>
      </c>
    </row>
    <row r="50" spans="1:31">
      <c r="A50" s="59" t="s">
        <v>50</v>
      </c>
      <c r="B50" s="57"/>
      <c r="F50" s="264"/>
      <c r="G50" s="264"/>
      <c r="H50" s="264"/>
      <c r="I50" s="264"/>
      <c r="J50" s="264"/>
      <c r="K50" s="264"/>
      <c r="L50" s="264"/>
      <c r="M50" s="264"/>
      <c r="N50" s="264"/>
      <c r="O50" s="264"/>
      <c r="P50" s="264"/>
      <c r="Q50" s="264"/>
      <c r="R50" s="264"/>
      <c r="S50" s="264"/>
      <c r="T50" s="264"/>
      <c r="U50" s="264"/>
      <c r="V50" s="264"/>
      <c r="W50" s="264"/>
      <c r="X50" s="264"/>
      <c r="Y50" s="21"/>
      <c r="Z50" s="21"/>
      <c r="AA50" s="21"/>
      <c r="AB50" s="21"/>
      <c r="AC50" s="21"/>
      <c r="AD50" s="24"/>
      <c r="AE50" s="4">
        <v>43</v>
      </c>
    </row>
    <row r="51" spans="1:31">
      <c r="A51" s="1" t="s">
        <v>59</v>
      </c>
      <c r="B51" s="30">
        <f>HLOOKUP($B$7,$F$8:$AC$75,AE51,FALSE)</f>
        <v>2186042</v>
      </c>
      <c r="F51" s="31">
        <f>$F$4</f>
        <v>1907567</v>
      </c>
      <c r="G51" s="31">
        <f t="shared" ref="G51:Q51" si="29">$F$4</f>
        <v>1907567</v>
      </c>
      <c r="H51" s="31">
        <f t="shared" si="29"/>
        <v>1907567</v>
      </c>
      <c r="I51" s="31">
        <f t="shared" si="29"/>
        <v>1907567</v>
      </c>
      <c r="J51" s="31">
        <f t="shared" si="29"/>
        <v>1907567</v>
      </c>
      <c r="K51" s="31">
        <f t="shared" si="29"/>
        <v>1907567</v>
      </c>
      <c r="L51" s="31">
        <f t="shared" si="29"/>
        <v>1907567</v>
      </c>
      <c r="M51" s="31">
        <f t="shared" si="29"/>
        <v>1907567</v>
      </c>
      <c r="N51" s="31">
        <f t="shared" si="29"/>
        <v>1907567</v>
      </c>
      <c r="O51" s="31">
        <f t="shared" si="29"/>
        <v>1907567</v>
      </c>
      <c r="P51" s="31">
        <f t="shared" si="29"/>
        <v>1907567</v>
      </c>
      <c r="Q51" s="31">
        <f t="shared" si="29"/>
        <v>1907567</v>
      </c>
      <c r="R51" s="31">
        <f>$G$4</f>
        <v>2186042</v>
      </c>
      <c r="S51" s="31">
        <f t="shared" ref="S51:AC51" si="30">$G$4</f>
        <v>2186042</v>
      </c>
      <c r="T51" s="31">
        <f t="shared" si="30"/>
        <v>2186042</v>
      </c>
      <c r="U51" s="31">
        <f t="shared" si="30"/>
        <v>2186042</v>
      </c>
      <c r="V51" s="31">
        <f t="shared" si="30"/>
        <v>2186042</v>
      </c>
      <c r="W51" s="31">
        <f t="shared" si="30"/>
        <v>2186042</v>
      </c>
      <c r="X51" s="31">
        <f t="shared" si="30"/>
        <v>2186042</v>
      </c>
      <c r="Y51" s="31">
        <f t="shared" si="30"/>
        <v>2186042</v>
      </c>
      <c r="Z51" s="31">
        <f t="shared" si="30"/>
        <v>2186042</v>
      </c>
      <c r="AA51" s="31">
        <f t="shared" si="30"/>
        <v>2186042</v>
      </c>
      <c r="AB51" s="31">
        <f t="shared" si="30"/>
        <v>2186042</v>
      </c>
      <c r="AC51" s="31">
        <f t="shared" si="30"/>
        <v>2186042</v>
      </c>
      <c r="AD51" s="60"/>
      <c r="AE51" s="4">
        <v>44</v>
      </c>
    </row>
    <row r="52" spans="1:31">
      <c r="A52" s="1" t="s">
        <v>60</v>
      </c>
      <c r="B52" s="30">
        <f>HLOOKUP($B$7,$F$8:$AC$75,AE52,FALSE)</f>
        <v>2003871.8333333333</v>
      </c>
      <c r="F52" s="32">
        <f t="shared" ref="F52:AC52" si="31">F51*(F9/12)</f>
        <v>158963.91666666666</v>
      </c>
      <c r="G52" s="32">
        <f t="shared" si="31"/>
        <v>317927.83333333331</v>
      </c>
      <c r="H52" s="32">
        <f t="shared" si="31"/>
        <v>476891.75</v>
      </c>
      <c r="I52" s="32">
        <f t="shared" si="31"/>
        <v>635855.66666666663</v>
      </c>
      <c r="J52" s="32">
        <f t="shared" si="31"/>
        <v>794819.58333333337</v>
      </c>
      <c r="K52" s="32">
        <f t="shared" si="31"/>
        <v>953783.5</v>
      </c>
      <c r="L52" s="32">
        <f t="shared" si="31"/>
        <v>1112747.4166666667</v>
      </c>
      <c r="M52" s="32">
        <f t="shared" si="31"/>
        <v>1271711.3333333333</v>
      </c>
      <c r="N52" s="32">
        <f t="shared" si="31"/>
        <v>1430675.25</v>
      </c>
      <c r="O52" s="32">
        <f t="shared" si="31"/>
        <v>1589639.1666666667</v>
      </c>
      <c r="P52" s="32">
        <f t="shared" si="31"/>
        <v>1748603.0833333333</v>
      </c>
      <c r="Q52" s="32">
        <f t="shared" si="31"/>
        <v>1907567</v>
      </c>
      <c r="R52" s="32">
        <f t="shared" si="31"/>
        <v>182170.16666666666</v>
      </c>
      <c r="S52" s="32">
        <f t="shared" si="31"/>
        <v>364340.33333333331</v>
      </c>
      <c r="T52" s="32">
        <f t="shared" si="31"/>
        <v>546510.5</v>
      </c>
      <c r="U52" s="32">
        <f t="shared" si="31"/>
        <v>728680.66666666663</v>
      </c>
      <c r="V52" s="32">
        <f t="shared" si="31"/>
        <v>910850.83333333337</v>
      </c>
      <c r="W52" s="32">
        <f t="shared" si="31"/>
        <v>1093021</v>
      </c>
      <c r="X52" s="32">
        <f t="shared" si="31"/>
        <v>1275191.1666666667</v>
      </c>
      <c r="Y52" s="32">
        <f t="shared" si="31"/>
        <v>1457361.3333333333</v>
      </c>
      <c r="Z52" s="32">
        <f t="shared" si="31"/>
        <v>1639531.5</v>
      </c>
      <c r="AA52" s="32">
        <f t="shared" si="31"/>
        <v>1821701.6666666667</v>
      </c>
      <c r="AB52" s="32">
        <f t="shared" si="31"/>
        <v>2003871.8333333333</v>
      </c>
      <c r="AC52" s="32">
        <f t="shared" si="31"/>
        <v>2186042</v>
      </c>
      <c r="AD52" s="62"/>
      <c r="AE52" s="4">
        <v>45</v>
      </c>
    </row>
    <row r="53" spans="1:31">
      <c r="A53" s="84" t="s">
        <v>55</v>
      </c>
      <c r="B53" s="96">
        <f>HLOOKUP($B$7,$F$8:$AC$75,AE53,FALSE)</f>
        <v>615952.93000000005</v>
      </c>
      <c r="F53" s="36">
        <f>F40</f>
        <v>5105</v>
      </c>
      <c r="G53" s="36">
        <f>F53+G40</f>
        <v>14687</v>
      </c>
      <c r="H53" s="36">
        <f t="shared" ref="H53:Q53" si="32">G53+H40</f>
        <v>31960.190000000002</v>
      </c>
      <c r="I53" s="36">
        <f t="shared" si="32"/>
        <v>73537</v>
      </c>
      <c r="J53" s="36">
        <f t="shared" si="32"/>
        <v>82573</v>
      </c>
      <c r="K53" s="36">
        <f t="shared" si="32"/>
        <v>111278</v>
      </c>
      <c r="L53" s="36">
        <f t="shared" si="32"/>
        <v>168915.4</v>
      </c>
      <c r="M53" s="36">
        <f t="shared" si="32"/>
        <v>202662.62</v>
      </c>
      <c r="N53" s="36">
        <f t="shared" si="32"/>
        <v>212598.72437212852</v>
      </c>
      <c r="O53" s="36">
        <f t="shared" si="32"/>
        <v>251039.55</v>
      </c>
      <c r="P53" s="36">
        <f t="shared" si="32"/>
        <v>269259.61</v>
      </c>
      <c r="Q53" s="36">
        <f t="shared" si="32"/>
        <v>314462.64</v>
      </c>
      <c r="R53" s="36">
        <f>R40</f>
        <v>18691.399999999994</v>
      </c>
      <c r="S53" s="36">
        <f>R53+S40</f>
        <v>64192.849999999991</v>
      </c>
      <c r="T53" s="36">
        <f>S53+T40</f>
        <v>168388.45</v>
      </c>
      <c r="U53" s="36">
        <f t="shared" ref="U53:AC53" si="33">T53+U40</f>
        <v>192895</v>
      </c>
      <c r="V53" s="36">
        <f t="shared" si="33"/>
        <v>235396.30000000002</v>
      </c>
      <c r="W53" s="36">
        <f t="shared" si="33"/>
        <v>306122.51</v>
      </c>
      <c r="X53" s="36">
        <f t="shared" si="33"/>
        <v>383736.94000000006</v>
      </c>
      <c r="Y53" s="36">
        <f t="shared" si="33"/>
        <v>435809.01</v>
      </c>
      <c r="Z53" s="36">
        <f t="shared" si="33"/>
        <v>516943.14</v>
      </c>
      <c r="AA53" s="36">
        <f t="shared" si="33"/>
        <v>562496.39</v>
      </c>
      <c r="AB53" s="36">
        <f t="shared" si="33"/>
        <v>615952.93000000005</v>
      </c>
      <c r="AC53" s="36">
        <f t="shared" si="33"/>
        <v>615952.93000000005</v>
      </c>
      <c r="AD53" s="65"/>
      <c r="AE53" s="4">
        <v>46</v>
      </c>
    </row>
    <row r="54" spans="1:31">
      <c r="A54" s="84" t="s">
        <v>14</v>
      </c>
      <c r="B54" s="96">
        <f>HLOOKUP($B$7,$F$8:$AC$75,AE54,FALSE)</f>
        <v>40171.599999999999</v>
      </c>
      <c r="E54" s="3"/>
      <c r="F54" s="36">
        <f>SUM(F42:F49)</f>
        <v>0</v>
      </c>
      <c r="G54" s="36">
        <f t="shared" ref="G54:Q54" si="34">SUM(G42:G49)</f>
        <v>0</v>
      </c>
      <c r="H54" s="36">
        <f t="shared" si="34"/>
        <v>0</v>
      </c>
      <c r="I54" s="36">
        <f t="shared" si="34"/>
        <v>0</v>
      </c>
      <c r="J54" s="36">
        <f t="shared" si="34"/>
        <v>0</v>
      </c>
      <c r="K54" s="36">
        <f t="shared" si="34"/>
        <v>0</v>
      </c>
      <c r="L54" s="36">
        <f t="shared" si="34"/>
        <v>0</v>
      </c>
      <c r="M54" s="36">
        <f t="shared" si="34"/>
        <v>0</v>
      </c>
      <c r="N54" s="36">
        <f t="shared" si="34"/>
        <v>0</v>
      </c>
      <c r="O54" s="36">
        <f t="shared" si="34"/>
        <v>2330</v>
      </c>
      <c r="P54" s="36">
        <f t="shared" si="34"/>
        <v>23301.69</v>
      </c>
      <c r="Q54" s="36">
        <f t="shared" si="34"/>
        <v>39513.42</v>
      </c>
      <c r="R54" s="36">
        <f>SUM(R42:R49)</f>
        <v>38579.08</v>
      </c>
      <c r="S54" s="36">
        <f t="shared" ref="S54:AC54" si="35">SUM(S42:S49)</f>
        <v>35163.71</v>
      </c>
      <c r="T54" s="36">
        <f t="shared" si="35"/>
        <v>35040.879999999997</v>
      </c>
      <c r="U54" s="36">
        <f t="shared" si="35"/>
        <v>46586.54</v>
      </c>
      <c r="V54" s="36">
        <f t="shared" si="35"/>
        <v>43999.35</v>
      </c>
      <c r="W54" s="36">
        <f t="shared" si="35"/>
        <v>52428.43</v>
      </c>
      <c r="X54" s="36">
        <f t="shared" si="35"/>
        <v>76711.95</v>
      </c>
      <c r="Y54" s="36">
        <f t="shared" si="35"/>
        <v>59686.879999999997</v>
      </c>
      <c r="Z54" s="36">
        <f t="shared" si="35"/>
        <v>55335.77</v>
      </c>
      <c r="AA54" s="36">
        <f t="shared" si="35"/>
        <v>44581.27</v>
      </c>
      <c r="AB54" s="36">
        <f t="shared" si="35"/>
        <v>40171.599999999999</v>
      </c>
      <c r="AC54" s="36">
        <f t="shared" si="35"/>
        <v>0</v>
      </c>
      <c r="AD54" s="65"/>
      <c r="AE54" s="4">
        <v>47</v>
      </c>
    </row>
    <row r="55" spans="1:31">
      <c r="A55" s="89" t="s">
        <v>56</v>
      </c>
      <c r="B55" s="34">
        <f>HLOOKUP($B$7,$F$8:$AC$75,AE55,FALSE)</f>
        <v>656124.53</v>
      </c>
      <c r="C55" s="90"/>
      <c r="D55" s="90"/>
      <c r="E55" s="91"/>
      <c r="F55" s="35">
        <f>F53+F54</f>
        <v>5105</v>
      </c>
      <c r="G55" s="35">
        <f>G53+G54</f>
        <v>14687</v>
      </c>
      <c r="H55" s="35">
        <f>H53+H54</f>
        <v>31960.190000000002</v>
      </c>
      <c r="I55" s="35">
        <f t="shared" ref="I55:Q55" si="36">I53+I54</f>
        <v>73537</v>
      </c>
      <c r="J55" s="35">
        <f t="shared" si="36"/>
        <v>82573</v>
      </c>
      <c r="K55" s="35">
        <f t="shared" si="36"/>
        <v>111278</v>
      </c>
      <c r="L55" s="35">
        <f t="shared" si="36"/>
        <v>168915.4</v>
      </c>
      <c r="M55" s="35">
        <f t="shared" si="36"/>
        <v>202662.62</v>
      </c>
      <c r="N55" s="35">
        <f t="shared" si="36"/>
        <v>212598.72437212852</v>
      </c>
      <c r="O55" s="35">
        <f t="shared" si="36"/>
        <v>253369.55</v>
      </c>
      <c r="P55" s="35">
        <f t="shared" si="36"/>
        <v>292561.3</v>
      </c>
      <c r="Q55" s="35">
        <f t="shared" si="36"/>
        <v>353976.06</v>
      </c>
      <c r="R55" s="35">
        <f>R53+R54</f>
        <v>57270.479999999996</v>
      </c>
      <c r="S55" s="35">
        <f>S53+S54</f>
        <v>99356.56</v>
      </c>
      <c r="T55" s="35">
        <f>T53+T54</f>
        <v>203429.33000000002</v>
      </c>
      <c r="U55" s="35">
        <f t="shared" ref="U55:AC55" si="37">U53+U54</f>
        <v>239481.54</v>
      </c>
      <c r="V55" s="35">
        <f t="shared" si="37"/>
        <v>279395.65000000002</v>
      </c>
      <c r="W55" s="35">
        <f t="shared" si="37"/>
        <v>358550.94</v>
      </c>
      <c r="X55" s="35">
        <f t="shared" si="37"/>
        <v>460448.89000000007</v>
      </c>
      <c r="Y55" s="35">
        <f t="shared" si="37"/>
        <v>495495.89</v>
      </c>
      <c r="Z55" s="35">
        <f t="shared" si="37"/>
        <v>572278.91</v>
      </c>
      <c r="AA55" s="35">
        <f t="shared" si="37"/>
        <v>607077.66</v>
      </c>
      <c r="AB55" s="35">
        <f t="shared" si="37"/>
        <v>656124.53</v>
      </c>
      <c r="AC55" s="35">
        <f t="shared" si="37"/>
        <v>615952.93000000005</v>
      </c>
      <c r="AD55" s="65"/>
      <c r="AE55" s="4">
        <v>48</v>
      </c>
    </row>
    <row r="56" spans="1:31">
      <c r="A56" s="84" t="s">
        <v>72</v>
      </c>
      <c r="B56" s="86">
        <f>IFERROR(HLOOKUP($B$7,$F$8:$AC$75,AE56,FALSE),"-  ")</f>
        <v>0.28176628353892563</v>
      </c>
      <c r="F56" s="86">
        <f>IFERROR(F53/F51,"-  ")</f>
        <v>2.6761838509473061E-3</v>
      </c>
      <c r="G56" s="86">
        <f t="shared" ref="G56:Q56" si="38">IFERROR(G53/G51,"-  ")</f>
        <v>7.6993363797968825E-3</v>
      </c>
      <c r="H56" s="86">
        <f t="shared" si="38"/>
        <v>1.6754425925799725E-2</v>
      </c>
      <c r="I56" s="86">
        <f t="shared" si="38"/>
        <v>3.8550153153205105E-2</v>
      </c>
      <c r="J56" s="86">
        <f t="shared" si="38"/>
        <v>4.3287077203579216E-2</v>
      </c>
      <c r="K56" s="86">
        <f t="shared" si="38"/>
        <v>5.8335041442843162E-2</v>
      </c>
      <c r="L56" s="86">
        <f t="shared" si="38"/>
        <v>8.8550179364604228E-2</v>
      </c>
      <c r="M56" s="86">
        <f t="shared" si="38"/>
        <v>0.10624141642207062</v>
      </c>
      <c r="N56" s="86">
        <f t="shared" si="38"/>
        <v>0.11145020037153532</v>
      </c>
      <c r="O56" s="86">
        <f t="shared" si="38"/>
        <v>0.13160195683821327</v>
      </c>
      <c r="P56" s="86">
        <f t="shared" si="38"/>
        <v>0.14115342213405871</v>
      </c>
      <c r="Q56" s="86">
        <f t="shared" si="38"/>
        <v>0.16485011535636757</v>
      </c>
      <c r="R56" s="86">
        <f>IFERROR(R53/R51,"-  ")</f>
        <v>8.5503389230399025E-3</v>
      </c>
      <c r="S56" s="86">
        <f t="shared" ref="S56:AC56" si="39">IFERROR(S53/S51,"-  ")</f>
        <v>2.9364874965805775E-2</v>
      </c>
      <c r="T56" s="86">
        <f t="shared" si="39"/>
        <v>7.7028918017128675E-2</v>
      </c>
      <c r="U56" s="86">
        <f t="shared" si="39"/>
        <v>8.8239384238729179E-2</v>
      </c>
      <c r="V56" s="86">
        <f t="shared" si="39"/>
        <v>0.10768150840651736</v>
      </c>
      <c r="W56" s="86">
        <f t="shared" si="39"/>
        <v>0.14003505422128212</v>
      </c>
      <c r="X56" s="86">
        <f t="shared" si="39"/>
        <v>0.17553960079449529</v>
      </c>
      <c r="Y56" s="86">
        <f t="shared" si="39"/>
        <v>0.19935985218948218</v>
      </c>
      <c r="Z56" s="86">
        <f t="shared" si="39"/>
        <v>0.23647447761753893</v>
      </c>
      <c r="AA56" s="86">
        <f t="shared" si="39"/>
        <v>0.25731270945388973</v>
      </c>
      <c r="AB56" s="86">
        <f t="shared" si="39"/>
        <v>0.28176628353892563</v>
      </c>
      <c r="AC56" s="86">
        <f t="shared" si="39"/>
        <v>0.28176628353892563</v>
      </c>
      <c r="AD56" s="95"/>
      <c r="AE56" s="4">
        <v>49</v>
      </c>
    </row>
    <row r="57" spans="1:31">
      <c r="A57" s="84" t="s">
        <v>73</v>
      </c>
      <c r="B57" s="86">
        <f>IFERROR(HLOOKUP($B$7,$F$8:$AC$75,AE57,FALSE),"-  ")</f>
        <v>0.3001426916774701</v>
      </c>
      <c r="F57" s="86">
        <f>IFERROR(F55/F51,"-  ")</f>
        <v>2.6761838509473061E-3</v>
      </c>
      <c r="G57" s="86">
        <f t="shared" ref="G57:Q57" si="40">IFERROR(G55/G51,"-  ")</f>
        <v>7.6993363797968825E-3</v>
      </c>
      <c r="H57" s="86">
        <f t="shared" si="40"/>
        <v>1.6754425925799725E-2</v>
      </c>
      <c r="I57" s="86">
        <f t="shared" si="40"/>
        <v>3.8550153153205105E-2</v>
      </c>
      <c r="J57" s="86">
        <f t="shared" si="40"/>
        <v>4.3287077203579216E-2</v>
      </c>
      <c r="K57" s="86">
        <f t="shared" si="40"/>
        <v>5.8335041442843162E-2</v>
      </c>
      <c r="L57" s="86">
        <f t="shared" si="40"/>
        <v>8.8550179364604228E-2</v>
      </c>
      <c r="M57" s="86">
        <f t="shared" si="40"/>
        <v>0.10624141642207062</v>
      </c>
      <c r="N57" s="86">
        <f t="shared" si="40"/>
        <v>0.11145020037153532</v>
      </c>
      <c r="O57" s="86">
        <f t="shared" si="40"/>
        <v>0.13282340803756826</v>
      </c>
      <c r="P57" s="86">
        <f t="shared" si="40"/>
        <v>0.15336882007289915</v>
      </c>
      <c r="Q57" s="86">
        <f t="shared" si="40"/>
        <v>0.18556415580684715</v>
      </c>
      <c r="R57" s="86">
        <f>IFERROR(R55/R51,"-  ")</f>
        <v>2.6198252366605945E-2</v>
      </c>
      <c r="S57" s="86">
        <f t="shared" ref="S57:AC57" si="41">IFERROR(S55/S51,"-  ")</f>
        <v>4.5450435078557498E-2</v>
      </c>
      <c r="T57" s="86">
        <f t="shared" si="41"/>
        <v>9.3058289822427934E-2</v>
      </c>
      <c r="U57" s="86">
        <f t="shared" si="41"/>
        <v>0.10955029226336914</v>
      </c>
      <c r="V57" s="86">
        <f t="shared" si="41"/>
        <v>0.12780891218009535</v>
      </c>
      <c r="W57" s="86">
        <f t="shared" si="41"/>
        <v>0.16401832169738734</v>
      </c>
      <c r="X57" s="86">
        <f t="shared" si="41"/>
        <v>0.21063130991993753</v>
      </c>
      <c r="Y57" s="86">
        <f t="shared" si="41"/>
        <v>0.22666348130548269</v>
      </c>
      <c r="Z57" s="86">
        <f t="shared" si="41"/>
        <v>0.26178770124270256</v>
      </c>
      <c r="AA57" s="86">
        <f t="shared" si="41"/>
        <v>0.27770631122366363</v>
      </c>
      <c r="AB57" s="86">
        <f t="shared" si="41"/>
        <v>0.3001426916774701</v>
      </c>
      <c r="AC57" s="86">
        <f t="shared" si="41"/>
        <v>0.28176628353892563</v>
      </c>
      <c r="AD57" s="95"/>
      <c r="AE57" s="4">
        <v>50</v>
      </c>
    </row>
    <row r="58" spans="1:31">
      <c r="A58" s="84" t="s">
        <v>74</v>
      </c>
      <c r="B58" s="86">
        <f>IFERROR(HLOOKUP($B$7,$F$8:$AC$75,AE58,FALSE),"-  ")</f>
        <v>0.30738140022428251</v>
      </c>
      <c r="F58" s="86">
        <f>IFERROR(F53/F52,"-  ")</f>
        <v>3.2114206211367673E-2</v>
      </c>
      <c r="G58" s="86">
        <f t="shared" ref="G58:Q58" si="42">IFERROR(G53/G52,"-  ")</f>
        <v>4.6196018278781302E-2</v>
      </c>
      <c r="H58" s="86">
        <f t="shared" si="42"/>
        <v>6.70177037031989E-2</v>
      </c>
      <c r="I58" s="86">
        <f t="shared" si="42"/>
        <v>0.11565045945961532</v>
      </c>
      <c r="J58" s="86">
        <f t="shared" si="42"/>
        <v>0.10388898528859013</v>
      </c>
      <c r="K58" s="86">
        <f t="shared" si="42"/>
        <v>0.11667008288568632</v>
      </c>
      <c r="L58" s="86">
        <f t="shared" si="42"/>
        <v>0.15180030748217865</v>
      </c>
      <c r="M58" s="86">
        <f t="shared" si="42"/>
        <v>0.15936212463310595</v>
      </c>
      <c r="N58" s="86">
        <f t="shared" si="42"/>
        <v>0.14860026716204711</v>
      </c>
      <c r="O58" s="86">
        <f t="shared" si="42"/>
        <v>0.15792234820585593</v>
      </c>
      <c r="P58" s="86">
        <f t="shared" si="42"/>
        <v>0.15398555141897316</v>
      </c>
      <c r="Q58" s="86">
        <f t="shared" si="42"/>
        <v>0.16485011535636757</v>
      </c>
      <c r="R58" s="86">
        <f>IFERROR(R53/R52,"-  ")</f>
        <v>0.10260406707647883</v>
      </c>
      <c r="S58" s="86">
        <f t="shared" ref="S58:AC58" si="43">IFERROR(S53/S52,"-  ")</f>
        <v>0.17618924979483466</v>
      </c>
      <c r="T58" s="86">
        <f t="shared" si="43"/>
        <v>0.3081156720685147</v>
      </c>
      <c r="U58" s="86">
        <f t="shared" si="43"/>
        <v>0.26471815271618754</v>
      </c>
      <c r="V58" s="86">
        <f t="shared" si="43"/>
        <v>0.25843562017564164</v>
      </c>
      <c r="W58" s="86">
        <f t="shared" si="43"/>
        <v>0.28007010844256425</v>
      </c>
      <c r="X58" s="86">
        <f t="shared" si="43"/>
        <v>0.30092502993342046</v>
      </c>
      <c r="Y58" s="86">
        <f t="shared" si="43"/>
        <v>0.29903977828422329</v>
      </c>
      <c r="Z58" s="86">
        <f t="shared" si="43"/>
        <v>0.31529930349005192</v>
      </c>
      <c r="AA58" s="86">
        <f t="shared" si="43"/>
        <v>0.30877525134466766</v>
      </c>
      <c r="AB58" s="86">
        <f t="shared" si="43"/>
        <v>0.30738140022428251</v>
      </c>
      <c r="AC58" s="86">
        <f t="shared" si="43"/>
        <v>0.28176628353892563</v>
      </c>
      <c r="AD58" s="95"/>
      <c r="AE58" s="4">
        <v>51</v>
      </c>
    </row>
    <row r="59" spans="1:31">
      <c r="A59" s="59" t="s">
        <v>48</v>
      </c>
      <c r="B59" s="57"/>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95"/>
      <c r="AE59" s="4">
        <v>52</v>
      </c>
    </row>
    <row r="60" spans="1:31">
      <c r="A60" s="1" t="s">
        <v>52</v>
      </c>
      <c r="B60" s="30">
        <f>HLOOKUP($B$7,$F$8:$AC$75,AE60,FALSE)</f>
        <v>9143736</v>
      </c>
      <c r="F60" s="100">
        <f>SUM($F$4:$I$4)</f>
        <v>9143736</v>
      </c>
      <c r="G60" s="100">
        <f t="shared" ref="G60:AC60" si="44">SUM($F$4:$I$4)</f>
        <v>9143736</v>
      </c>
      <c r="H60" s="100">
        <f t="shared" si="44"/>
        <v>9143736</v>
      </c>
      <c r="I60" s="100">
        <f t="shared" si="44"/>
        <v>9143736</v>
      </c>
      <c r="J60" s="100">
        <f t="shared" si="44"/>
        <v>9143736</v>
      </c>
      <c r="K60" s="100">
        <f t="shared" si="44"/>
        <v>9143736</v>
      </c>
      <c r="L60" s="100">
        <f t="shared" si="44"/>
        <v>9143736</v>
      </c>
      <c r="M60" s="100">
        <f t="shared" si="44"/>
        <v>9143736</v>
      </c>
      <c r="N60" s="100">
        <f t="shared" si="44"/>
        <v>9143736</v>
      </c>
      <c r="O60" s="100">
        <f t="shared" si="44"/>
        <v>9143736</v>
      </c>
      <c r="P60" s="100">
        <f t="shared" si="44"/>
        <v>9143736</v>
      </c>
      <c r="Q60" s="100">
        <f t="shared" si="44"/>
        <v>9143736</v>
      </c>
      <c r="R60" s="100">
        <f t="shared" si="44"/>
        <v>9143736</v>
      </c>
      <c r="S60" s="100">
        <f t="shared" si="44"/>
        <v>9143736</v>
      </c>
      <c r="T60" s="100">
        <f t="shared" si="44"/>
        <v>9143736</v>
      </c>
      <c r="U60" s="100">
        <f t="shared" si="44"/>
        <v>9143736</v>
      </c>
      <c r="V60" s="100">
        <f t="shared" si="44"/>
        <v>9143736</v>
      </c>
      <c r="W60" s="100">
        <f t="shared" si="44"/>
        <v>9143736</v>
      </c>
      <c r="X60" s="100">
        <f t="shared" si="44"/>
        <v>9143736</v>
      </c>
      <c r="Y60" s="100">
        <f t="shared" si="44"/>
        <v>9143736</v>
      </c>
      <c r="Z60" s="100">
        <f t="shared" si="44"/>
        <v>9143736</v>
      </c>
      <c r="AA60" s="100">
        <f t="shared" si="44"/>
        <v>9143736</v>
      </c>
      <c r="AB60" s="100">
        <f>SUM($F$4:$I$4)</f>
        <v>9143736</v>
      </c>
      <c r="AC60" s="100">
        <f t="shared" si="44"/>
        <v>9143736</v>
      </c>
      <c r="AD60" s="95"/>
      <c r="AE60" s="4">
        <v>53</v>
      </c>
    </row>
    <row r="61" spans="1:31">
      <c r="A61" s="84" t="s">
        <v>58</v>
      </c>
      <c r="B61" s="96">
        <f>HLOOKUP($B$7,$F$8:$AC$75,AE61,FALSE)</f>
        <v>930415.57000000007</v>
      </c>
      <c r="F61" s="99">
        <f>F53</f>
        <v>5105</v>
      </c>
      <c r="G61" s="99">
        <f t="shared" ref="G61:Q61" si="45">G53</f>
        <v>14687</v>
      </c>
      <c r="H61" s="99">
        <f t="shared" si="45"/>
        <v>31960.190000000002</v>
      </c>
      <c r="I61" s="99">
        <f t="shared" si="45"/>
        <v>73537</v>
      </c>
      <c r="J61" s="99">
        <f t="shared" si="45"/>
        <v>82573</v>
      </c>
      <c r="K61" s="99">
        <f t="shared" si="45"/>
        <v>111278</v>
      </c>
      <c r="L61" s="99">
        <f t="shared" si="45"/>
        <v>168915.4</v>
      </c>
      <c r="M61" s="99">
        <f t="shared" si="45"/>
        <v>202662.62</v>
      </c>
      <c r="N61" s="99">
        <f t="shared" si="45"/>
        <v>212598.72437212852</v>
      </c>
      <c r="O61" s="99">
        <f t="shared" si="45"/>
        <v>251039.55</v>
      </c>
      <c r="P61" s="99">
        <f t="shared" si="45"/>
        <v>269259.61</v>
      </c>
      <c r="Q61" s="99">
        <f t="shared" si="45"/>
        <v>314462.64</v>
      </c>
      <c r="R61" s="99">
        <f>R53+Q61</f>
        <v>333154.04000000004</v>
      </c>
      <c r="S61" s="99">
        <f>S40+R61</f>
        <v>378655.49000000005</v>
      </c>
      <c r="T61" s="99">
        <f t="shared" ref="T61:AC61" si="46">T40+S61</f>
        <v>482851.09000000008</v>
      </c>
      <c r="U61" s="99">
        <f t="shared" si="46"/>
        <v>507357.64000000007</v>
      </c>
      <c r="V61" s="99">
        <f t="shared" si="46"/>
        <v>549858.94000000006</v>
      </c>
      <c r="W61" s="99">
        <f t="shared" si="46"/>
        <v>620585.15</v>
      </c>
      <c r="X61" s="99">
        <f t="shared" si="46"/>
        <v>698199.58000000007</v>
      </c>
      <c r="Y61" s="99">
        <f t="shared" si="46"/>
        <v>750271.65</v>
      </c>
      <c r="Z61" s="99">
        <f t="shared" si="46"/>
        <v>831405.78</v>
      </c>
      <c r="AA61" s="99">
        <f t="shared" si="46"/>
        <v>876959.03</v>
      </c>
      <c r="AB61" s="99">
        <f t="shared" si="46"/>
        <v>930415.57000000007</v>
      </c>
      <c r="AC61" s="99">
        <f t="shared" si="46"/>
        <v>930415.57000000007</v>
      </c>
      <c r="AD61" s="95"/>
      <c r="AE61" s="4">
        <v>54</v>
      </c>
    </row>
    <row r="62" spans="1:31">
      <c r="A62" s="89" t="s">
        <v>57</v>
      </c>
      <c r="B62" s="103">
        <f>HLOOKUP($B$7,$F$8:$AC$75,AE62,FALSE)</f>
        <v>970587.17</v>
      </c>
      <c r="F62" s="34">
        <f>F61+F54</f>
        <v>5105</v>
      </c>
      <c r="G62" s="34">
        <f>G61+G54</f>
        <v>14687</v>
      </c>
      <c r="H62" s="34">
        <f t="shared" ref="H62:Q62" si="47">H61+H54</f>
        <v>31960.190000000002</v>
      </c>
      <c r="I62" s="34">
        <f t="shared" si="47"/>
        <v>73537</v>
      </c>
      <c r="J62" s="34">
        <f t="shared" si="47"/>
        <v>82573</v>
      </c>
      <c r="K62" s="34">
        <f t="shared" si="47"/>
        <v>111278</v>
      </c>
      <c r="L62" s="34">
        <f t="shared" si="47"/>
        <v>168915.4</v>
      </c>
      <c r="M62" s="34">
        <f t="shared" si="47"/>
        <v>202662.62</v>
      </c>
      <c r="N62" s="34">
        <f t="shared" si="47"/>
        <v>212598.72437212852</v>
      </c>
      <c r="O62" s="34">
        <f t="shared" si="47"/>
        <v>253369.55</v>
      </c>
      <c r="P62" s="34">
        <f t="shared" si="47"/>
        <v>292561.3</v>
      </c>
      <c r="Q62" s="34">
        <f t="shared" si="47"/>
        <v>353976.06</v>
      </c>
      <c r="R62" s="34">
        <f>R61+R54</f>
        <v>371733.12000000005</v>
      </c>
      <c r="S62" s="34">
        <f>S61+S54</f>
        <v>413819.20000000007</v>
      </c>
      <c r="T62" s="34">
        <f t="shared" ref="T62:AC62" si="48">T61+T54</f>
        <v>517891.97000000009</v>
      </c>
      <c r="U62" s="34">
        <f t="shared" si="48"/>
        <v>553944.18000000005</v>
      </c>
      <c r="V62" s="34">
        <f t="shared" si="48"/>
        <v>593858.29</v>
      </c>
      <c r="W62" s="34">
        <f t="shared" si="48"/>
        <v>673013.58000000007</v>
      </c>
      <c r="X62" s="34">
        <f t="shared" si="48"/>
        <v>774911.53</v>
      </c>
      <c r="Y62" s="34">
        <f t="shared" si="48"/>
        <v>809958.53</v>
      </c>
      <c r="Z62" s="34">
        <f t="shared" si="48"/>
        <v>886741.55</v>
      </c>
      <c r="AA62" s="34">
        <f t="shared" si="48"/>
        <v>921540.3</v>
      </c>
      <c r="AB62" s="34">
        <f t="shared" si="48"/>
        <v>970587.17</v>
      </c>
      <c r="AC62" s="34">
        <f t="shared" si="48"/>
        <v>930415.57000000007</v>
      </c>
      <c r="AD62" s="95"/>
      <c r="AE62" s="4">
        <v>55</v>
      </c>
    </row>
    <row r="63" spans="1:31">
      <c r="A63" s="84" t="s">
        <v>53</v>
      </c>
      <c r="B63" s="86">
        <f>IFERROR(HLOOKUP($B$7,$F$8:$AC$75,AE63,FALSE),"-  ")</f>
        <v>0.10175442182495209</v>
      </c>
      <c r="F63" s="86">
        <f>IFERROR(F61/F60,"-  ")</f>
        <v>5.5830570786383161E-4</v>
      </c>
      <c r="G63" s="86">
        <f t="shared" ref="G63:Q63" si="49">IFERROR(G61/G60,"-  ")</f>
        <v>1.6062362255428197E-3</v>
      </c>
      <c r="H63" s="86">
        <f t="shared" si="49"/>
        <v>3.4953097945959947E-3</v>
      </c>
      <c r="I63" s="86">
        <f t="shared" si="49"/>
        <v>8.0423363054226409E-3</v>
      </c>
      <c r="J63" s="86">
        <f t="shared" si="49"/>
        <v>9.0305538130147234E-3</v>
      </c>
      <c r="K63" s="86">
        <f t="shared" si="49"/>
        <v>1.2169861422070804E-2</v>
      </c>
      <c r="L63" s="86">
        <f t="shared" si="49"/>
        <v>1.8473346124603773E-2</v>
      </c>
      <c r="M63" s="86">
        <f t="shared" si="49"/>
        <v>2.2164093539008563E-2</v>
      </c>
      <c r="N63" s="86">
        <f t="shared" si="49"/>
        <v>2.3250750499809764E-2</v>
      </c>
      <c r="O63" s="86">
        <f t="shared" si="49"/>
        <v>2.745481168747654E-2</v>
      </c>
      <c r="P63" s="86">
        <f t="shared" si="49"/>
        <v>2.9447439208656067E-2</v>
      </c>
      <c r="Q63" s="86">
        <f t="shared" si="49"/>
        <v>3.4391045410759893E-2</v>
      </c>
      <c r="R63" s="86">
        <f>IFERROR(R61/R60,"-  ")</f>
        <v>3.6435220789401625E-2</v>
      </c>
      <c r="S63" s="86">
        <f t="shared" ref="S63:AC63" si="50">IFERROR(S61/S60,"-  ")</f>
        <v>4.1411463541817045E-2</v>
      </c>
      <c r="T63" s="86">
        <f t="shared" si="50"/>
        <v>5.2806761918760568E-2</v>
      </c>
      <c r="U63" s="86">
        <f t="shared" si="50"/>
        <v>5.5486908195949675E-2</v>
      </c>
      <c r="V63" s="86">
        <f t="shared" si="50"/>
        <v>6.0135041081676027E-2</v>
      </c>
      <c r="W63" s="86">
        <f t="shared" si="50"/>
        <v>6.7869976779732055E-2</v>
      </c>
      <c r="X63" s="86">
        <f t="shared" si="50"/>
        <v>7.6358239126763955E-2</v>
      </c>
      <c r="Y63" s="86">
        <f t="shared" si="50"/>
        <v>8.2053074366976481E-2</v>
      </c>
      <c r="Z63" s="86">
        <f t="shared" si="50"/>
        <v>9.0926266900094227E-2</v>
      </c>
      <c r="AA63" s="86">
        <f t="shared" si="50"/>
        <v>9.5908174732953794E-2</v>
      </c>
      <c r="AB63" s="86">
        <f t="shared" si="50"/>
        <v>0.10175442182495209</v>
      </c>
      <c r="AC63" s="86">
        <f t="shared" si="50"/>
        <v>0.10175442182495209</v>
      </c>
      <c r="AD63" s="95"/>
      <c r="AE63" s="4">
        <v>56</v>
      </c>
    </row>
    <row r="64" spans="1:31">
      <c r="A64" s="84" t="s">
        <v>54</v>
      </c>
      <c r="B64" s="86">
        <f>IFERROR(HLOOKUP($B$7,$F$8:$AC$75,AE64,FALSE),"-  ")</f>
        <v>0.10614776826452557</v>
      </c>
      <c r="F64" s="86">
        <f>IFERROR(F62/F60,"-  ")</f>
        <v>5.5830570786383161E-4</v>
      </c>
      <c r="G64" s="86">
        <f t="shared" ref="G64:Q64" si="51">IFERROR(G62/G60,"-  ")</f>
        <v>1.6062362255428197E-3</v>
      </c>
      <c r="H64" s="86">
        <f t="shared" si="51"/>
        <v>3.4953097945959947E-3</v>
      </c>
      <c r="I64" s="86">
        <f t="shared" si="51"/>
        <v>8.0423363054226409E-3</v>
      </c>
      <c r="J64" s="86">
        <f t="shared" si="51"/>
        <v>9.0305538130147234E-3</v>
      </c>
      <c r="K64" s="86">
        <f t="shared" si="51"/>
        <v>1.2169861422070804E-2</v>
      </c>
      <c r="L64" s="86">
        <f t="shared" si="51"/>
        <v>1.8473346124603773E-2</v>
      </c>
      <c r="M64" s="86">
        <f t="shared" si="51"/>
        <v>2.2164093539008563E-2</v>
      </c>
      <c r="N64" s="86">
        <f t="shared" si="51"/>
        <v>2.3250750499809764E-2</v>
      </c>
      <c r="O64" s="86">
        <f t="shared" si="51"/>
        <v>2.7709630942975606E-2</v>
      </c>
      <c r="P64" s="86">
        <f t="shared" si="51"/>
        <v>3.199581658963032E-2</v>
      </c>
      <c r="Q64" s="86">
        <f t="shared" si="51"/>
        <v>3.8712410332056829E-2</v>
      </c>
      <c r="R64" s="86">
        <f>IFERROR(R62/R60,"-  ")</f>
        <v>4.0654402095598563E-2</v>
      </c>
      <c r="S64" s="86">
        <f t="shared" ref="S64:AC64" si="52">IFERROR(S62/S60,"-  ")</f>
        <v>4.5257124658892173E-2</v>
      </c>
      <c r="T64" s="86">
        <f t="shared" si="52"/>
        <v>5.6638989795855882E-2</v>
      </c>
      <c r="U64" s="86">
        <f t="shared" si="52"/>
        <v>6.0581821259931397E-2</v>
      </c>
      <c r="V64" s="86">
        <f t="shared" si="52"/>
        <v>6.4947007437660062E-2</v>
      </c>
      <c r="W64" s="86">
        <f t="shared" si="52"/>
        <v>7.3603785148652595E-2</v>
      </c>
      <c r="X64" s="86">
        <f t="shared" si="52"/>
        <v>8.4747802211262449E-2</v>
      </c>
      <c r="Y64" s="86">
        <f t="shared" si="52"/>
        <v>8.8580699399020274E-2</v>
      </c>
      <c r="Z64" s="86">
        <f t="shared" si="52"/>
        <v>9.697803501763394E-2</v>
      </c>
      <c r="AA64" s="86">
        <f t="shared" si="52"/>
        <v>0.10078378247140994</v>
      </c>
      <c r="AB64" s="86">
        <f t="shared" si="52"/>
        <v>0.10614776826452557</v>
      </c>
      <c r="AC64" s="86">
        <f t="shared" si="52"/>
        <v>0.10175442182495209</v>
      </c>
      <c r="AD64" s="95"/>
      <c r="AE64" s="4">
        <v>57</v>
      </c>
    </row>
    <row r="65" spans="1:31">
      <c r="A65" s="59" t="s">
        <v>15</v>
      </c>
      <c r="B65" s="57"/>
      <c r="F65" s="21"/>
      <c r="G65" s="21"/>
      <c r="H65" s="21"/>
      <c r="I65" s="21"/>
      <c r="J65" s="21"/>
      <c r="K65" s="21"/>
      <c r="L65" s="21"/>
      <c r="M65" s="21"/>
      <c r="N65" s="21"/>
      <c r="O65" s="21"/>
      <c r="P65" s="21"/>
      <c r="Q65" s="21"/>
      <c r="R65" s="21"/>
      <c r="S65" s="21"/>
      <c r="T65" s="21"/>
      <c r="U65" s="21"/>
      <c r="V65" s="21"/>
      <c r="W65" s="21"/>
      <c r="X65" s="21"/>
      <c r="Y65" s="21"/>
      <c r="Z65" s="21"/>
      <c r="AA65" s="21"/>
      <c r="AB65" s="21"/>
      <c r="AC65" s="21"/>
      <c r="AD65" s="24"/>
      <c r="AE65" s="4">
        <v>58</v>
      </c>
    </row>
    <row r="66" spans="1:31">
      <c r="A66" s="17" t="s">
        <v>16</v>
      </c>
      <c r="B66" s="39">
        <f>HLOOKUP($B$7,$F$8:$AC$75,AE66,FALSE)</f>
        <v>0</v>
      </c>
      <c r="E66" s="19" t="s">
        <v>30</v>
      </c>
      <c r="F66" s="29"/>
      <c r="G66" s="29"/>
      <c r="H66" s="29"/>
      <c r="I66" s="29"/>
      <c r="J66" s="29"/>
      <c r="K66" s="29"/>
      <c r="L66" s="29"/>
      <c r="M66" s="29"/>
      <c r="N66" s="29"/>
      <c r="O66" s="29"/>
      <c r="P66" s="29"/>
      <c r="Q66" s="29"/>
      <c r="R66" s="29"/>
      <c r="S66" s="29"/>
      <c r="T66" s="29"/>
      <c r="U66" s="29"/>
      <c r="V66" s="29"/>
      <c r="W66" s="29"/>
      <c r="X66" s="29"/>
      <c r="Y66" s="29"/>
      <c r="Z66" s="29"/>
      <c r="AA66" s="29"/>
      <c r="AB66" s="29"/>
      <c r="AC66" s="29"/>
      <c r="AD66" s="62"/>
      <c r="AE66" s="4">
        <v>59</v>
      </c>
    </row>
    <row r="67" spans="1:31">
      <c r="A67" s="17" t="s">
        <v>17</v>
      </c>
      <c r="B67" s="39">
        <f>HLOOKUP($B$7,$F$8:$AC$75,AE67,FALSE)</f>
        <v>0</v>
      </c>
      <c r="E67" s="19" t="s">
        <v>30</v>
      </c>
      <c r="F67" s="29"/>
      <c r="G67" s="29"/>
      <c r="H67" s="29"/>
      <c r="I67" s="29"/>
      <c r="J67" s="29"/>
      <c r="K67" s="29"/>
      <c r="L67" s="29"/>
      <c r="M67" s="29"/>
      <c r="N67" s="29"/>
      <c r="O67" s="29"/>
      <c r="P67" s="29"/>
      <c r="Q67" s="29"/>
      <c r="R67" s="29"/>
      <c r="S67" s="29"/>
      <c r="T67" s="29"/>
      <c r="U67" s="29"/>
      <c r="V67" s="29"/>
      <c r="W67" s="29"/>
      <c r="X67" s="29"/>
      <c r="Y67" s="29"/>
      <c r="Z67" s="29"/>
      <c r="AA67" s="29"/>
      <c r="AB67" s="29"/>
      <c r="AC67" s="29"/>
      <c r="AD67" s="62"/>
      <c r="AE67" s="4">
        <v>60</v>
      </c>
    </row>
    <row r="68" spans="1:31">
      <c r="A68" s="17" t="s">
        <v>18</v>
      </c>
      <c r="B68" s="39">
        <f>HLOOKUP($B$7,$F$8:$AC$75,AE68,FALSE)</f>
        <v>0</v>
      </c>
      <c r="E68" s="19" t="s">
        <v>30</v>
      </c>
      <c r="F68" s="29"/>
      <c r="G68" s="29"/>
      <c r="H68" s="29"/>
      <c r="I68" s="29"/>
      <c r="J68" s="29"/>
      <c r="K68" s="29"/>
      <c r="L68" s="29"/>
      <c r="M68" s="29"/>
      <c r="N68" s="29"/>
      <c r="O68" s="29"/>
      <c r="P68" s="29"/>
      <c r="Q68" s="29"/>
      <c r="R68" s="29"/>
      <c r="S68" s="29"/>
      <c r="T68" s="29"/>
      <c r="U68" s="29"/>
      <c r="V68" s="29"/>
      <c r="W68" s="29"/>
      <c r="X68" s="29"/>
      <c r="Y68" s="29"/>
      <c r="Z68" s="29"/>
      <c r="AA68" s="29"/>
      <c r="AB68" s="29"/>
      <c r="AC68" s="29"/>
      <c r="AD68" s="62"/>
      <c r="AE68" s="4">
        <v>61</v>
      </c>
    </row>
    <row r="69" spans="1:31">
      <c r="A69" s="17" t="s">
        <v>19</v>
      </c>
      <c r="B69" s="39">
        <f>HLOOKUP($B$7,$F$8:$AC$75,AE69,FALSE)</f>
        <v>0.9</v>
      </c>
      <c r="E69" s="19" t="s">
        <v>31</v>
      </c>
      <c r="F69" s="29">
        <v>0.9</v>
      </c>
      <c r="G69" s="29">
        <v>0.9</v>
      </c>
      <c r="H69" s="29">
        <v>0.9</v>
      </c>
      <c r="I69" s="29">
        <v>0.9</v>
      </c>
      <c r="J69" s="29">
        <v>0.9</v>
      </c>
      <c r="K69" s="29">
        <v>0.9</v>
      </c>
      <c r="L69" s="29">
        <v>0.9</v>
      </c>
      <c r="M69" s="29">
        <v>0.9</v>
      </c>
      <c r="N69" s="29">
        <v>0.9</v>
      </c>
      <c r="O69" s="29">
        <v>0.9</v>
      </c>
      <c r="P69" s="29">
        <v>0.9</v>
      </c>
      <c r="Q69" s="29">
        <v>0.9</v>
      </c>
      <c r="R69" s="29">
        <v>0.9</v>
      </c>
      <c r="S69" s="29">
        <v>0.9</v>
      </c>
      <c r="T69" s="29">
        <v>0.9</v>
      </c>
      <c r="U69" s="29">
        <v>0.9</v>
      </c>
      <c r="V69" s="29">
        <v>0.9</v>
      </c>
      <c r="W69" s="29">
        <v>0.9</v>
      </c>
      <c r="X69" s="29">
        <v>0.9</v>
      </c>
      <c r="Y69" s="29">
        <v>0.9</v>
      </c>
      <c r="Z69" s="29">
        <v>0.9</v>
      </c>
      <c r="AA69" s="29">
        <v>0.9</v>
      </c>
      <c r="AB69" s="29">
        <v>0.9</v>
      </c>
      <c r="AC69" s="29">
        <v>0.9</v>
      </c>
      <c r="AD69" s="62"/>
      <c r="AE69" s="4">
        <v>62</v>
      </c>
    </row>
    <row r="70" spans="1:31">
      <c r="A70" s="59" t="s">
        <v>6</v>
      </c>
      <c r="B70" s="57"/>
      <c r="F70" s="21"/>
      <c r="G70" s="21"/>
      <c r="H70" s="21"/>
      <c r="I70" s="21"/>
      <c r="J70" s="21"/>
      <c r="K70" s="21"/>
      <c r="L70" s="21"/>
      <c r="M70" s="21"/>
      <c r="N70" s="21"/>
      <c r="O70" s="21"/>
      <c r="P70" s="21"/>
      <c r="Q70" s="21"/>
      <c r="R70" s="21"/>
      <c r="S70" s="21"/>
      <c r="T70" s="21"/>
      <c r="U70" s="21"/>
      <c r="V70" s="21"/>
      <c r="W70" s="21"/>
      <c r="X70" s="21"/>
      <c r="Y70" s="21"/>
      <c r="Z70" s="21"/>
      <c r="AA70" s="21"/>
      <c r="AB70" s="21"/>
      <c r="AC70" s="21"/>
      <c r="AD70" s="24"/>
      <c r="AE70" s="4">
        <v>63</v>
      </c>
    </row>
    <row r="71" spans="1:31">
      <c r="A71" s="17" t="s">
        <v>1</v>
      </c>
      <c r="B71" s="18">
        <f>HLOOKUP($B$7,$F$8:$AC$75,AE71,FALSE)</f>
        <v>853</v>
      </c>
      <c r="E71" s="19" t="s">
        <v>111</v>
      </c>
      <c r="F71" s="7">
        <v>1</v>
      </c>
      <c r="G71" s="7">
        <v>14</v>
      </c>
      <c r="H71" s="7">
        <v>61</v>
      </c>
      <c r="I71" s="7">
        <v>84</v>
      </c>
      <c r="J71" s="7">
        <v>104</v>
      </c>
      <c r="K71" s="7">
        <v>126</v>
      </c>
      <c r="L71" s="7">
        <v>148</v>
      </c>
      <c r="M71" s="7">
        <v>182</v>
      </c>
      <c r="N71" s="7">
        <v>205</v>
      </c>
      <c r="O71" s="7">
        <v>328</v>
      </c>
      <c r="P71" s="7">
        <v>352</v>
      </c>
      <c r="Q71" s="7">
        <v>357</v>
      </c>
      <c r="R71" s="235">
        <v>404</v>
      </c>
      <c r="S71" s="235">
        <v>443</v>
      </c>
      <c r="T71" s="235">
        <v>455</v>
      </c>
      <c r="U71" s="235">
        <v>490</v>
      </c>
      <c r="V71" s="235">
        <v>517</v>
      </c>
      <c r="W71" s="235">
        <v>562</v>
      </c>
      <c r="X71" s="235">
        <v>677</v>
      </c>
      <c r="Y71" s="235">
        <v>719</v>
      </c>
      <c r="Z71" s="235">
        <v>749</v>
      </c>
      <c r="AA71" s="235">
        <v>792</v>
      </c>
      <c r="AB71" s="235">
        <v>853</v>
      </c>
      <c r="AC71" s="235"/>
      <c r="AD71" s="24"/>
      <c r="AE71" s="4">
        <v>64</v>
      </c>
    </row>
    <row r="72" spans="1:31">
      <c r="A72" s="17" t="s">
        <v>32</v>
      </c>
      <c r="B72" s="18">
        <f>HLOOKUP($B$7,$F$8:$AC$75,AE72,FALSE)</f>
        <v>588</v>
      </c>
      <c r="E72" s="19" t="s">
        <v>111</v>
      </c>
      <c r="F72" s="7">
        <v>1</v>
      </c>
      <c r="G72" s="7">
        <v>14</v>
      </c>
      <c r="H72" s="7">
        <v>61</v>
      </c>
      <c r="I72" s="7">
        <v>84</v>
      </c>
      <c r="J72" s="7">
        <v>104</v>
      </c>
      <c r="K72" s="7">
        <v>126</v>
      </c>
      <c r="L72" s="7">
        <v>148</v>
      </c>
      <c r="M72" s="7">
        <v>182</v>
      </c>
      <c r="N72" s="7">
        <v>205</v>
      </c>
      <c r="O72" s="7">
        <v>231</v>
      </c>
      <c r="P72" s="7">
        <v>266</v>
      </c>
      <c r="Q72" s="7">
        <v>307</v>
      </c>
      <c r="R72" s="235">
        <v>347</v>
      </c>
      <c r="S72" s="235">
        <v>379</v>
      </c>
      <c r="T72" s="235">
        <v>407</v>
      </c>
      <c r="U72" s="235">
        <v>445</v>
      </c>
      <c r="V72" s="235">
        <v>474</v>
      </c>
      <c r="W72" s="235">
        <v>499</v>
      </c>
      <c r="X72" s="235">
        <v>517</v>
      </c>
      <c r="Y72" s="235">
        <v>535</v>
      </c>
      <c r="Z72" s="235">
        <v>557</v>
      </c>
      <c r="AA72" s="235">
        <v>575</v>
      </c>
      <c r="AB72" s="235">
        <v>588</v>
      </c>
      <c r="AC72" s="235"/>
      <c r="AD72" s="24"/>
      <c r="AE72" s="4">
        <v>65</v>
      </c>
    </row>
    <row r="73" spans="1:31" s="4" customFormat="1">
      <c r="A73" s="59" t="s">
        <v>27</v>
      </c>
      <c r="B73" s="57"/>
      <c r="C73" s="40"/>
      <c r="E73" s="40"/>
      <c r="F73" s="21"/>
      <c r="G73" s="21"/>
      <c r="H73" s="21"/>
      <c r="I73" s="21"/>
      <c r="J73" s="21"/>
      <c r="K73" s="21"/>
      <c r="L73" s="21"/>
      <c r="M73" s="21"/>
      <c r="N73" s="21"/>
      <c r="O73" s="21"/>
      <c r="P73" s="21"/>
      <c r="Q73" s="21"/>
      <c r="R73" s="21"/>
      <c r="S73" s="21"/>
      <c r="T73" s="21"/>
      <c r="U73" s="21"/>
      <c r="V73" s="21"/>
      <c r="W73" s="21"/>
      <c r="X73" s="21"/>
      <c r="Y73" s="21"/>
      <c r="Z73" s="21"/>
      <c r="AA73" s="21"/>
      <c r="AB73" s="21"/>
      <c r="AC73" s="21"/>
      <c r="AD73" s="24"/>
      <c r="AE73" s="4">
        <v>66</v>
      </c>
    </row>
    <row r="74" spans="1:31" s="4" customFormat="1">
      <c r="A74" s="17" t="s">
        <v>109</v>
      </c>
      <c r="B74" s="18">
        <f>HLOOKUP($B$7,$F$8:$AC$75,AE74,FALSE)</f>
        <v>0</v>
      </c>
      <c r="C74" s="40"/>
      <c r="E74" s="19" t="s">
        <v>28</v>
      </c>
      <c r="F74" s="41"/>
      <c r="G74" s="41"/>
      <c r="H74" s="42">
        <v>1769</v>
      </c>
      <c r="I74" s="41">
        <f>H74</f>
        <v>1769</v>
      </c>
      <c r="J74" s="41">
        <f>H74</f>
        <v>1769</v>
      </c>
      <c r="K74" s="42">
        <v>1000.268</v>
      </c>
      <c r="L74" s="41">
        <f>K74</f>
        <v>1000.268</v>
      </c>
      <c r="M74" s="41">
        <f>K74</f>
        <v>1000.268</v>
      </c>
      <c r="N74" s="42">
        <v>354</v>
      </c>
      <c r="O74" s="41">
        <f>N74</f>
        <v>354</v>
      </c>
      <c r="P74" s="41">
        <f>N74</f>
        <v>354</v>
      </c>
      <c r="Q74" s="42">
        <v>314</v>
      </c>
      <c r="R74" s="41">
        <f>Q74</f>
        <v>314</v>
      </c>
      <c r="S74" s="41">
        <f>Q74</f>
        <v>314</v>
      </c>
      <c r="T74" s="238">
        <v>633</v>
      </c>
      <c r="U74" s="223">
        <f>T74</f>
        <v>633</v>
      </c>
      <c r="V74" s="223">
        <f>T74</f>
        <v>633</v>
      </c>
      <c r="W74" s="238"/>
      <c r="X74" s="223">
        <f>W74</f>
        <v>0</v>
      </c>
      <c r="Y74" s="223">
        <f>W74</f>
        <v>0</v>
      </c>
      <c r="Z74" s="238"/>
      <c r="AA74" s="223">
        <f>Z74</f>
        <v>0</v>
      </c>
      <c r="AB74" s="223">
        <f>Z74</f>
        <v>0</v>
      </c>
      <c r="AC74" s="238"/>
      <c r="AD74" s="24"/>
      <c r="AE74" s="4">
        <v>67</v>
      </c>
    </row>
    <row r="75" spans="1:31" s="4" customFormat="1" ht="15" customHeight="1">
      <c r="A75" s="17" t="s">
        <v>110</v>
      </c>
      <c r="B75" s="18">
        <f>HLOOKUP($B$7,$F$8:$AC$75,AE75,FALSE)</f>
        <v>0</v>
      </c>
      <c r="C75" s="40"/>
      <c r="D75" s="40"/>
      <c r="E75" s="19" t="s">
        <v>28</v>
      </c>
      <c r="F75" s="41"/>
      <c r="G75" s="41"/>
      <c r="H75" s="42">
        <v>1820.5</v>
      </c>
      <c r="I75" s="41">
        <f>H75</f>
        <v>1820.5</v>
      </c>
      <c r="J75" s="41">
        <f>H75</f>
        <v>1820.5</v>
      </c>
      <c r="K75" s="42">
        <v>1068.434</v>
      </c>
      <c r="L75" s="41">
        <f>K75</f>
        <v>1068.434</v>
      </c>
      <c r="M75" s="41">
        <f>K75</f>
        <v>1068.434</v>
      </c>
      <c r="N75" s="42">
        <v>438</v>
      </c>
      <c r="O75" s="41">
        <f>N75</f>
        <v>438</v>
      </c>
      <c r="P75" s="41">
        <f>N75</f>
        <v>438</v>
      </c>
      <c r="Q75" s="42">
        <v>45</v>
      </c>
      <c r="R75" s="41">
        <f>Q75</f>
        <v>45</v>
      </c>
      <c r="S75" s="41">
        <f>Q75</f>
        <v>45</v>
      </c>
      <c r="T75" s="238">
        <v>950</v>
      </c>
      <c r="U75" s="223">
        <f>T75</f>
        <v>950</v>
      </c>
      <c r="V75" s="223">
        <f>T75</f>
        <v>950</v>
      </c>
      <c r="W75" s="238"/>
      <c r="X75" s="223">
        <f>W75</f>
        <v>0</v>
      </c>
      <c r="Y75" s="223">
        <f>W75</f>
        <v>0</v>
      </c>
      <c r="Z75" s="238"/>
      <c r="AA75" s="223">
        <f>Z75</f>
        <v>0</v>
      </c>
      <c r="AB75" s="223">
        <f>Z75</f>
        <v>0</v>
      </c>
      <c r="AC75" s="238"/>
      <c r="AD75" s="24"/>
      <c r="AE75" s="4">
        <v>68</v>
      </c>
    </row>
    <row r="76" spans="1:31" s="4" customFormat="1" ht="15" customHeight="1">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66"/>
    </row>
    <row r="77" spans="1:31" s="4" customFormat="1">
      <c r="A77" s="70" t="s">
        <v>36</v>
      </c>
      <c r="B77" s="67"/>
      <c r="C77" s="40"/>
      <c r="AD77" s="66"/>
    </row>
    <row r="78" spans="1:31" s="4" customFormat="1">
      <c r="A78" s="59" t="s">
        <v>26</v>
      </c>
      <c r="B78" s="11"/>
      <c r="C78" s="40"/>
      <c r="AD78" s="66"/>
    </row>
    <row r="79" spans="1:31" s="4" customFormat="1">
      <c r="A79" s="82">
        <f>VLOOKUP(B7,E88:T111,2,FALSE)</f>
        <v>0</v>
      </c>
      <c r="B79" s="68"/>
      <c r="C79" s="40"/>
      <c r="AD79" s="66"/>
    </row>
    <row r="80" spans="1:31" s="4" customFormat="1">
      <c r="A80" s="59" t="s">
        <v>100</v>
      </c>
      <c r="B80" s="11"/>
      <c r="C80" s="40"/>
      <c r="AD80" s="66"/>
    </row>
    <row r="81" spans="1:32" s="4" customFormat="1">
      <c r="A81" s="82">
        <f>VLOOKUP(B7,E88:T111,6,FALSE)</f>
        <v>0</v>
      </c>
      <c r="B81" s="69"/>
      <c r="C81" s="40"/>
      <c r="AD81" s="66"/>
    </row>
    <row r="82" spans="1:32" s="4" customFormat="1">
      <c r="A82" s="59" t="s">
        <v>37</v>
      </c>
      <c r="B82" s="11"/>
      <c r="C82" s="40"/>
      <c r="AD82" s="66"/>
    </row>
    <row r="83" spans="1:32" s="4" customFormat="1" ht="15" customHeight="1">
      <c r="A83" s="82">
        <f>VLOOKUP(B7,E88:T111,10,FALSE)</f>
        <v>0</v>
      </c>
      <c r="B83" s="71"/>
      <c r="C83" s="40"/>
      <c r="AD83" s="66"/>
    </row>
    <row r="84" spans="1:32">
      <c r="A84" s="59" t="s">
        <v>49</v>
      </c>
    </row>
    <row r="85" spans="1:32">
      <c r="A85" s="82">
        <f>VLOOKUP(B7,E88:T111,14,FALSE)</f>
        <v>0</v>
      </c>
      <c r="D85" s="333" t="s">
        <v>35</v>
      </c>
      <c r="E85" s="333"/>
      <c r="F85" s="333"/>
      <c r="G85" s="333"/>
      <c r="H85" s="40"/>
      <c r="I85" s="40"/>
      <c r="J85" s="40"/>
      <c r="K85" s="40"/>
      <c r="L85" s="40"/>
      <c r="M85" s="40"/>
      <c r="N85" s="40"/>
      <c r="O85" s="40"/>
      <c r="P85" s="40"/>
      <c r="Q85" s="40"/>
      <c r="R85" s="40"/>
      <c r="S85" s="40"/>
      <c r="T85" s="40"/>
      <c r="U85" s="40"/>
      <c r="V85" s="40"/>
      <c r="W85" s="40"/>
      <c r="X85" s="40"/>
      <c r="Y85" s="40"/>
      <c r="Z85" s="40"/>
      <c r="AA85" s="40"/>
      <c r="AB85" s="40"/>
      <c r="AC85" s="40"/>
    </row>
    <row r="86" spans="1:32">
      <c r="A86" s="77"/>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row>
    <row r="87" spans="1:32">
      <c r="A87" s="68"/>
      <c r="D87" s="40"/>
      <c r="E87" s="3"/>
      <c r="F87" s="334" t="s">
        <v>26</v>
      </c>
      <c r="G87" s="334"/>
      <c r="H87" s="334"/>
      <c r="I87" s="334"/>
      <c r="J87" s="334" t="s">
        <v>100</v>
      </c>
      <c r="K87" s="334"/>
      <c r="L87" s="334"/>
      <c r="M87" s="334"/>
      <c r="N87" s="334" t="s">
        <v>34</v>
      </c>
      <c r="O87" s="334"/>
      <c r="P87" s="334"/>
      <c r="Q87" s="334"/>
      <c r="R87" s="130"/>
      <c r="S87" s="130"/>
      <c r="T87" s="130"/>
      <c r="U87" s="130"/>
      <c r="V87" s="130"/>
      <c r="W87" s="130"/>
      <c r="X87" s="130"/>
      <c r="Y87" s="130"/>
      <c r="Z87" s="130"/>
      <c r="AA87" s="130"/>
      <c r="AB87" s="130"/>
      <c r="AC87" s="130"/>
      <c r="AD87" s="334" t="s">
        <v>49</v>
      </c>
      <c r="AE87" s="334"/>
      <c r="AF87" s="334"/>
    </row>
    <row r="88" spans="1:32">
      <c r="D88" s="40"/>
      <c r="E88" s="13">
        <v>40909</v>
      </c>
      <c r="F88" s="335"/>
      <c r="G88" s="335"/>
      <c r="H88" s="335"/>
      <c r="I88" s="335"/>
      <c r="J88" s="335"/>
      <c r="K88" s="335"/>
      <c r="L88" s="335"/>
      <c r="M88" s="335"/>
      <c r="N88" s="335"/>
      <c r="O88" s="335"/>
      <c r="P88" s="335"/>
      <c r="Q88" s="335"/>
      <c r="R88" s="336"/>
      <c r="S88" s="336"/>
      <c r="T88" s="336"/>
      <c r="AD88" s="3"/>
    </row>
    <row r="89" spans="1:32">
      <c r="D89" s="40"/>
      <c r="E89" s="13">
        <v>40940</v>
      </c>
      <c r="F89" s="335"/>
      <c r="G89" s="335"/>
      <c r="H89" s="335"/>
      <c r="I89" s="335"/>
      <c r="J89" s="335"/>
      <c r="K89" s="335"/>
      <c r="L89" s="335"/>
      <c r="M89" s="335"/>
      <c r="N89" s="335"/>
      <c r="O89" s="335"/>
      <c r="P89" s="335"/>
      <c r="Q89" s="335"/>
      <c r="R89" s="336"/>
      <c r="S89" s="336"/>
      <c r="T89" s="336"/>
      <c r="AD89" s="3"/>
    </row>
    <row r="90" spans="1:32">
      <c r="D90" s="40"/>
      <c r="E90" s="13">
        <v>40969</v>
      </c>
      <c r="F90" s="335"/>
      <c r="G90" s="335"/>
      <c r="H90" s="335"/>
      <c r="I90" s="335"/>
      <c r="J90" s="335"/>
      <c r="K90" s="335"/>
      <c r="L90" s="335"/>
      <c r="M90" s="335"/>
      <c r="N90" s="335"/>
      <c r="O90" s="335"/>
      <c r="P90" s="335"/>
      <c r="Q90" s="335"/>
      <c r="R90" s="336"/>
      <c r="S90" s="336"/>
      <c r="T90" s="336"/>
      <c r="AD90" s="3"/>
    </row>
    <row r="91" spans="1:32">
      <c r="D91" s="40"/>
      <c r="E91" s="13">
        <v>41000</v>
      </c>
      <c r="F91" s="335"/>
      <c r="G91" s="335"/>
      <c r="H91" s="335"/>
      <c r="I91" s="335"/>
      <c r="J91" s="335"/>
      <c r="K91" s="335"/>
      <c r="L91" s="335"/>
      <c r="M91" s="335"/>
      <c r="N91" s="335"/>
      <c r="O91" s="335"/>
      <c r="P91" s="335"/>
      <c r="Q91" s="335"/>
      <c r="R91" s="336"/>
      <c r="S91" s="336"/>
      <c r="T91" s="336"/>
      <c r="AD91" s="3"/>
    </row>
    <row r="92" spans="1:32">
      <c r="D92" s="40"/>
      <c r="E92" s="13">
        <v>41030</v>
      </c>
      <c r="F92" s="335"/>
      <c r="G92" s="335"/>
      <c r="H92" s="335"/>
      <c r="I92" s="335"/>
      <c r="J92" s="335"/>
      <c r="K92" s="335"/>
      <c r="L92" s="335"/>
      <c r="M92" s="335"/>
      <c r="N92" s="335"/>
      <c r="O92" s="335"/>
      <c r="P92" s="335"/>
      <c r="Q92" s="335"/>
      <c r="R92" s="336"/>
      <c r="S92" s="336"/>
      <c r="T92" s="336"/>
      <c r="AD92" s="3"/>
    </row>
    <row r="93" spans="1:32">
      <c r="D93" s="40"/>
      <c r="E93" s="13">
        <v>41061</v>
      </c>
      <c r="F93" s="335"/>
      <c r="G93" s="335"/>
      <c r="H93" s="335"/>
      <c r="I93" s="335"/>
      <c r="J93" s="335"/>
      <c r="K93" s="335"/>
      <c r="L93" s="335"/>
      <c r="M93" s="335"/>
      <c r="N93" s="335"/>
      <c r="O93" s="335"/>
      <c r="P93" s="335"/>
      <c r="Q93" s="335"/>
      <c r="R93" s="336"/>
      <c r="S93" s="336"/>
      <c r="T93" s="336"/>
      <c r="AD93" s="3"/>
    </row>
    <row r="94" spans="1:32">
      <c r="D94" s="40"/>
      <c r="E94" s="13">
        <v>41091</v>
      </c>
      <c r="F94" s="335"/>
      <c r="G94" s="335"/>
      <c r="H94" s="335"/>
      <c r="I94" s="335"/>
      <c r="J94" s="335"/>
      <c r="K94" s="335"/>
      <c r="L94" s="335"/>
      <c r="M94" s="335"/>
      <c r="N94" s="335"/>
      <c r="O94" s="335"/>
      <c r="P94" s="335"/>
      <c r="Q94" s="335"/>
      <c r="R94" s="336"/>
      <c r="S94" s="336"/>
      <c r="T94" s="336"/>
      <c r="AD94" s="3"/>
    </row>
    <row r="95" spans="1:32">
      <c r="D95" s="40"/>
      <c r="E95" s="13">
        <v>41122</v>
      </c>
      <c r="F95" s="335"/>
      <c r="G95" s="335"/>
      <c r="H95" s="335"/>
      <c r="I95" s="335"/>
      <c r="J95" s="335"/>
      <c r="K95" s="335"/>
      <c r="L95" s="335"/>
      <c r="M95" s="335"/>
      <c r="N95" s="335"/>
      <c r="O95" s="335"/>
      <c r="P95" s="335"/>
      <c r="Q95" s="335"/>
      <c r="R95" s="336"/>
      <c r="S95" s="336"/>
      <c r="T95" s="336"/>
      <c r="AD95" s="3"/>
    </row>
    <row r="96" spans="1:32">
      <c r="D96" s="43"/>
      <c r="E96" s="13">
        <v>41153</v>
      </c>
      <c r="F96" s="335"/>
      <c r="G96" s="335"/>
      <c r="H96" s="335"/>
      <c r="I96" s="335"/>
      <c r="J96" s="335"/>
      <c r="K96" s="335"/>
      <c r="L96" s="335"/>
      <c r="M96" s="335"/>
      <c r="N96" s="335"/>
      <c r="O96" s="335"/>
      <c r="P96" s="335"/>
      <c r="Q96" s="335"/>
      <c r="R96" s="336"/>
      <c r="S96" s="336"/>
      <c r="T96" s="336"/>
      <c r="AD96" s="3"/>
    </row>
    <row r="97" spans="4:30">
      <c r="D97" s="43"/>
      <c r="E97" s="13">
        <v>41183</v>
      </c>
      <c r="F97" s="327" t="s">
        <v>143</v>
      </c>
      <c r="G97" s="327"/>
      <c r="H97" s="327"/>
      <c r="I97" s="327"/>
      <c r="J97" s="327"/>
      <c r="K97" s="327"/>
      <c r="L97" s="327"/>
      <c r="M97" s="327"/>
      <c r="N97" s="327"/>
      <c r="O97" s="327"/>
      <c r="P97" s="327"/>
      <c r="Q97" s="327"/>
      <c r="R97" s="328"/>
      <c r="S97" s="328"/>
      <c r="T97" s="328"/>
      <c r="AD97" s="3"/>
    </row>
    <row r="98" spans="4:30" ht="102.75">
      <c r="D98" s="43"/>
      <c r="E98" s="13">
        <v>41214</v>
      </c>
      <c r="F98" s="240" t="s">
        <v>140</v>
      </c>
      <c r="G98" s="240"/>
      <c r="H98" s="240"/>
      <c r="I98" s="240"/>
      <c r="J98" s="327"/>
      <c r="K98" s="327"/>
      <c r="L98" s="327"/>
      <c r="M98" s="327"/>
      <c r="N98" s="327"/>
      <c r="O98" s="327"/>
      <c r="P98" s="327"/>
      <c r="Q98" s="327"/>
      <c r="R98" s="328" t="s">
        <v>141</v>
      </c>
      <c r="S98" s="328"/>
      <c r="T98" s="328"/>
      <c r="AD98" s="3"/>
    </row>
    <row r="99" spans="4:30">
      <c r="D99" s="43"/>
      <c r="E99" s="13">
        <v>41244</v>
      </c>
      <c r="F99" s="327" t="s">
        <v>142</v>
      </c>
      <c r="G99" s="327"/>
      <c r="H99" s="327"/>
      <c r="I99" s="327"/>
      <c r="J99" s="327"/>
      <c r="K99" s="327"/>
      <c r="L99" s="327"/>
      <c r="M99" s="327"/>
      <c r="N99" s="327"/>
      <c r="O99" s="327"/>
      <c r="P99" s="327"/>
      <c r="Q99" s="327"/>
      <c r="R99" s="328"/>
      <c r="S99" s="328"/>
      <c r="T99" s="328"/>
      <c r="AD99" s="3"/>
    </row>
    <row r="100" spans="4:30">
      <c r="E100" s="13">
        <v>41275</v>
      </c>
      <c r="F100" s="335"/>
      <c r="G100" s="335"/>
      <c r="H100" s="335"/>
      <c r="I100" s="335"/>
      <c r="J100" s="335"/>
      <c r="K100" s="335"/>
      <c r="L100" s="335"/>
      <c r="M100" s="335"/>
      <c r="N100" s="335"/>
      <c r="O100" s="335"/>
      <c r="P100" s="335"/>
      <c r="Q100" s="335"/>
      <c r="R100" s="336"/>
      <c r="S100" s="336"/>
      <c r="T100" s="336"/>
      <c r="AD100" s="3"/>
    </row>
    <row r="101" spans="4:30">
      <c r="E101" s="13">
        <v>41306</v>
      </c>
      <c r="F101" s="335"/>
      <c r="G101" s="335"/>
      <c r="H101" s="335"/>
      <c r="I101" s="335"/>
      <c r="J101" s="335"/>
      <c r="K101" s="335"/>
      <c r="L101" s="335"/>
      <c r="M101" s="335"/>
      <c r="N101" s="335"/>
      <c r="O101" s="335"/>
      <c r="P101" s="335"/>
      <c r="Q101" s="335"/>
      <c r="R101" s="336"/>
      <c r="S101" s="336"/>
      <c r="T101" s="336"/>
      <c r="AD101" s="3"/>
    </row>
    <row r="102" spans="4:30">
      <c r="E102" s="13">
        <v>41334</v>
      </c>
      <c r="F102" s="335"/>
      <c r="G102" s="335"/>
      <c r="H102" s="335"/>
      <c r="I102" s="335"/>
      <c r="J102" s="335"/>
      <c r="K102" s="335"/>
      <c r="L102" s="335"/>
      <c r="M102" s="335"/>
      <c r="N102" s="335"/>
      <c r="O102" s="335"/>
      <c r="P102" s="335"/>
      <c r="Q102" s="335"/>
      <c r="R102" s="336"/>
      <c r="S102" s="336"/>
      <c r="T102" s="336"/>
      <c r="AD102" s="3"/>
    </row>
    <row r="103" spans="4:30">
      <c r="E103" s="13">
        <v>41365</v>
      </c>
      <c r="F103" s="335"/>
      <c r="G103" s="335"/>
      <c r="H103" s="335"/>
      <c r="I103" s="335"/>
      <c r="J103" s="335"/>
      <c r="K103" s="335"/>
      <c r="L103" s="335"/>
      <c r="M103" s="335"/>
      <c r="N103" s="335"/>
      <c r="O103" s="335"/>
      <c r="P103" s="335"/>
      <c r="Q103" s="335"/>
      <c r="R103" s="336"/>
      <c r="S103" s="336"/>
      <c r="T103" s="336"/>
      <c r="AD103" s="3"/>
    </row>
    <row r="104" spans="4:30">
      <c r="E104" s="13">
        <v>41395</v>
      </c>
      <c r="F104" s="335"/>
      <c r="G104" s="335"/>
      <c r="H104" s="335"/>
      <c r="I104" s="335"/>
      <c r="J104" s="335"/>
      <c r="K104" s="335"/>
      <c r="L104" s="335"/>
      <c r="M104" s="335"/>
      <c r="N104" s="335"/>
      <c r="O104" s="335"/>
      <c r="P104" s="335"/>
      <c r="Q104" s="335"/>
      <c r="R104" s="336"/>
      <c r="S104" s="336"/>
      <c r="T104" s="336"/>
      <c r="AD104" s="3"/>
    </row>
    <row r="105" spans="4:30">
      <c r="E105" s="13">
        <v>41426</v>
      </c>
      <c r="F105" s="335"/>
      <c r="G105" s="335"/>
      <c r="H105" s="335"/>
      <c r="I105" s="335"/>
      <c r="J105" s="335"/>
      <c r="K105" s="335"/>
      <c r="L105" s="335"/>
      <c r="M105" s="335"/>
      <c r="N105" s="335"/>
      <c r="O105" s="335"/>
      <c r="P105" s="335"/>
      <c r="Q105" s="335"/>
      <c r="R105" s="336"/>
      <c r="S105" s="336"/>
      <c r="T105" s="336"/>
      <c r="AD105" s="3"/>
    </row>
    <row r="106" spans="4:30">
      <c r="E106" s="13">
        <v>41456</v>
      </c>
      <c r="F106" s="335"/>
      <c r="G106" s="335"/>
      <c r="H106" s="335"/>
      <c r="I106" s="335"/>
      <c r="J106" s="335"/>
      <c r="K106" s="335"/>
      <c r="L106" s="335"/>
      <c r="M106" s="335"/>
      <c r="N106" s="335"/>
      <c r="O106" s="335"/>
      <c r="P106" s="335"/>
      <c r="Q106" s="335"/>
      <c r="R106" s="336"/>
      <c r="S106" s="336"/>
      <c r="T106" s="336"/>
      <c r="AD106" s="3"/>
    </row>
    <row r="107" spans="4:30">
      <c r="E107" s="13">
        <v>41487</v>
      </c>
      <c r="F107" s="335"/>
      <c r="G107" s="335"/>
      <c r="H107" s="335"/>
      <c r="I107" s="335"/>
      <c r="J107" s="335"/>
      <c r="K107" s="335"/>
      <c r="L107" s="335"/>
      <c r="M107" s="335"/>
      <c r="N107" s="335"/>
      <c r="O107" s="335"/>
      <c r="P107" s="335"/>
      <c r="Q107" s="335"/>
      <c r="R107" s="336"/>
      <c r="S107" s="336"/>
      <c r="T107" s="336"/>
      <c r="AD107" s="3"/>
    </row>
    <row r="108" spans="4:30">
      <c r="E108" s="13">
        <v>41518</v>
      </c>
      <c r="F108" s="335"/>
      <c r="G108" s="335"/>
      <c r="H108" s="335"/>
      <c r="I108" s="335"/>
      <c r="J108" s="335"/>
      <c r="K108" s="335"/>
      <c r="L108" s="335"/>
      <c r="M108" s="335"/>
      <c r="N108" s="335"/>
      <c r="O108" s="335"/>
      <c r="P108" s="335"/>
      <c r="Q108" s="335"/>
      <c r="R108" s="336"/>
      <c r="S108" s="336"/>
      <c r="T108" s="336"/>
      <c r="AD108" s="3"/>
    </row>
    <row r="109" spans="4:30">
      <c r="E109" s="13">
        <v>41548</v>
      </c>
      <c r="F109" s="335"/>
      <c r="G109" s="335"/>
      <c r="H109" s="335"/>
      <c r="I109" s="335"/>
      <c r="J109" s="335"/>
      <c r="K109" s="335"/>
      <c r="L109" s="335"/>
      <c r="M109" s="335"/>
      <c r="N109" s="335"/>
      <c r="O109" s="335"/>
      <c r="P109" s="335"/>
      <c r="Q109" s="335"/>
      <c r="R109" s="336"/>
      <c r="S109" s="336"/>
      <c r="T109" s="336"/>
      <c r="AD109" s="3"/>
    </row>
    <row r="110" spans="4:30">
      <c r="E110" s="13">
        <v>41579</v>
      </c>
      <c r="F110" s="335"/>
      <c r="G110" s="335"/>
      <c r="H110" s="335"/>
      <c r="I110" s="335"/>
      <c r="J110" s="335"/>
      <c r="K110" s="335"/>
      <c r="L110" s="335"/>
      <c r="M110" s="335"/>
      <c r="N110" s="335"/>
      <c r="O110" s="335"/>
      <c r="P110" s="335"/>
      <c r="Q110" s="335"/>
      <c r="R110" s="336"/>
      <c r="S110" s="336"/>
      <c r="T110" s="336"/>
      <c r="AD110" s="3"/>
    </row>
    <row r="111" spans="4:30">
      <c r="E111" s="13">
        <v>41609</v>
      </c>
      <c r="F111" s="335"/>
      <c r="G111" s="335"/>
      <c r="H111" s="335"/>
      <c r="I111" s="335"/>
      <c r="J111" s="335"/>
      <c r="K111" s="335"/>
      <c r="L111" s="335"/>
      <c r="M111" s="335"/>
      <c r="N111" s="335"/>
      <c r="O111" s="335"/>
      <c r="P111" s="335"/>
      <c r="Q111" s="335"/>
      <c r="R111" s="336"/>
      <c r="S111" s="336"/>
      <c r="T111" s="336"/>
      <c r="AD111" s="3"/>
    </row>
  </sheetData>
  <sheetProtection password="F219" sheet="1" objects="1" scenarios="1"/>
  <customSheetViews>
    <customSheetView guid="{00D23E42-543D-436C-AA84-0A62465319D8}" scale="70">
      <pane xSplit="1" topLeftCell="S1" activePane="topRight" state="frozen"/>
      <selection pane="topRight" activeCell="AB71" sqref="AB71:AB72"/>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5">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5">
      <pane xSplit="1" topLeftCell="S1" activePane="topRight" state="frozen"/>
      <selection pane="topRight" activeCell="AB46" sqref="AB46"/>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T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3">
      <pane xSplit="1" topLeftCell="R1" activePane="topRight" state="frozen"/>
      <selection pane="topRight" activeCell="A36" sqref="A36:XFD36"/>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25">
      <pane xSplit="1" topLeftCell="Q1" activePane="topRight" state="frozen"/>
      <selection pane="topRight" activeCell="Y34" sqref="Y34"/>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22">
      <pane xSplit="1" topLeftCell="D1" activePane="topRight" state="frozen"/>
      <selection pane="topRight" activeCell="D59" sqref="D5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47">
      <pane xSplit="1" topLeftCell="N1" activePane="topRight" state="frozen"/>
      <selection pane="topRight" activeCell="W80" sqref="W80"/>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25">
      <pane xSplit="1" topLeftCell="B1" activePane="topRight" state="frozen"/>
      <selection pane="topRight" activeCell="B62" sqref="B62"/>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0">
      <pane xSplit="1" topLeftCell="O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7">
      <pane xSplit="1" topLeftCell="N1" activePane="topRight" state="frozen"/>
      <selection pane="topRight" activeCell="AA14" sqref="AA14"/>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topLeftCell="A7">
      <pane xSplit="1" topLeftCell="N1" activePane="topRight" state="frozen"/>
      <selection pane="topRight" activeCell="AA14" sqref="AA14"/>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44" sqref="B44"/>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
      <pane xSplit="1" topLeftCell="O1" activePane="topRight" state="frozen"/>
      <selection pane="topRight" activeCell="S44" sqref="S44:S47"/>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topLeftCell="A7">
      <pane xSplit="1" topLeftCell="M1" activePane="topRight" state="frozen"/>
      <selection pane="topRight" activeCell="S38" sqref="S38"/>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E3" sqref="E3"/>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O1" activePane="topRight" state="frozen"/>
      <selection pane="topRight" activeCell="S35" sqref="S35"/>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topLeftCell="A7">
      <pane xSplit="1" topLeftCell="N1" activePane="topRight" state="frozen"/>
      <selection pane="topRight" activeCell="AA14" sqref="AA14"/>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4">
      <pane xSplit="1" topLeftCell="O1" activePane="topRight" state="frozen"/>
      <selection pane="topRight" activeCell="U33" sqref="U33"/>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4">
      <pane xSplit="1" topLeftCell="L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T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5">
      <pane xSplit="1" topLeftCell="S1" activePane="topRight" state="frozen"/>
      <selection pane="topRight" activeCell="AA33" sqref="AA33"/>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5">
      <pane xSplit="1" topLeftCell="S1" activePane="topRight" state="frozen"/>
      <selection pane="topRight" activeCell="AB46" sqref="AB46"/>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5">
      <pane xSplit="1" topLeftCell="S1" activePane="topRight" state="frozen"/>
      <selection pane="topRight" activeCell="AB46" sqref="AB46"/>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5">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pane xSplit="1" topLeftCell="S1" activePane="topRight" state="frozen"/>
      <selection pane="topRight" activeCell="AB71" sqref="AB71:AB72"/>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pane xSplit="1" topLeftCell="S1" activePane="topRight" state="frozen"/>
      <selection pane="topRight" activeCell="AB71" sqref="AB71:AB72"/>
      <rowBreaks count="1" manualBreakCount="1">
        <brk id="64" max="1" man="1"/>
      </rowBreaks>
      <pageMargins left="0.5" right="0.5" top="0.25" bottom="0.25" header="0.5" footer="0.5"/>
      <pageSetup scale="99" orientation="portrait" r:id="rId29"/>
      <headerFooter alignWithMargins="0"/>
    </customSheetView>
  </customSheetViews>
  <mergeCells count="101">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F1"/>
    <mergeCell ref="D85:G85"/>
    <mergeCell ref="F87:I87"/>
    <mergeCell ref="J87:M87"/>
    <mergeCell ref="N87:Q87"/>
    <mergeCell ref="AD87:AF87"/>
    <mergeCell ref="F90:I90"/>
    <mergeCell ref="J90:M90"/>
    <mergeCell ref="N90:Q90"/>
    <mergeCell ref="R90:T90"/>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6.xml><?xml version="1.0" encoding="utf-8"?>
<worksheet xmlns="http://schemas.openxmlformats.org/spreadsheetml/2006/main" xmlns:r="http://schemas.openxmlformats.org/officeDocument/2006/relationships">
  <dimension ref="A1:AE111"/>
  <sheetViews>
    <sheetView topLeftCell="A37" zoomScale="70" zoomScaleNormal="70" workbookViewId="0">
      <pane xSplit="1" topLeftCell="X1" activePane="topRight" state="frozen"/>
      <selection activeCell="D27" sqref="D27"/>
      <selection pane="topRight" activeCell="AB71" sqref="AB71:AB72"/>
    </sheetView>
  </sheetViews>
  <sheetFormatPr defaultColWidth="9.140625" defaultRowHeight="15"/>
  <cols>
    <col min="1" max="1" width="64.42578125" style="139" customWidth="1"/>
    <col min="2" max="2" width="37.42578125" style="139" customWidth="1"/>
    <col min="3" max="3" width="6.42578125" style="141" customWidth="1"/>
    <col min="4" max="4" width="4.42578125" style="141" customWidth="1"/>
    <col min="5" max="5" width="27.42578125" style="141" customWidth="1"/>
    <col min="6" max="6" width="30.42578125" style="141" bestFit="1" customWidth="1"/>
    <col min="7" max="29" width="15.42578125" style="139" bestFit="1" customWidth="1"/>
    <col min="30" max="30" width="15.42578125" style="139" customWidth="1"/>
    <col min="31" max="31" width="6.42578125" style="139"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ht="29.25">
      <c r="A2" s="136" t="s">
        <v>4</v>
      </c>
      <c r="B2" s="271" t="s">
        <v>137</v>
      </c>
      <c r="C2" s="138"/>
      <c r="E2" s="142"/>
      <c r="F2" s="143">
        <v>2012</v>
      </c>
      <c r="G2" s="143">
        <v>2013</v>
      </c>
      <c r="H2" s="143">
        <v>2014</v>
      </c>
      <c r="I2" s="143">
        <v>2015</v>
      </c>
    </row>
    <row r="3" spans="1:31">
      <c r="A3" s="136" t="s">
        <v>5</v>
      </c>
      <c r="B3" s="144" t="s">
        <v>99</v>
      </c>
      <c r="C3" s="145"/>
      <c r="E3" s="146" t="s">
        <v>61</v>
      </c>
      <c r="F3" s="147">
        <v>49170</v>
      </c>
      <c r="G3" s="147">
        <v>54120</v>
      </c>
      <c r="H3" s="147">
        <v>59532</v>
      </c>
      <c r="I3" s="147">
        <v>65472</v>
      </c>
    </row>
    <row r="4" spans="1:31">
      <c r="A4" s="136" t="s">
        <v>7</v>
      </c>
      <c r="B4" s="148">
        <v>41260</v>
      </c>
      <c r="C4" s="149"/>
      <c r="E4" s="146" t="s">
        <v>62</v>
      </c>
      <c r="F4" s="150">
        <v>6326067</v>
      </c>
      <c r="G4" s="150">
        <v>6962921</v>
      </c>
      <c r="H4" s="150">
        <v>7659213</v>
      </c>
      <c r="I4" s="150">
        <v>8423396</v>
      </c>
      <c r="K4" s="151"/>
      <c r="L4" s="151"/>
      <c r="M4" s="151"/>
      <c r="N4" s="151"/>
      <c r="O4" s="151"/>
      <c r="P4" s="151"/>
      <c r="Q4" s="151"/>
      <c r="R4" s="151"/>
      <c r="S4" s="151"/>
      <c r="T4" s="151"/>
      <c r="U4" s="151"/>
      <c r="V4" s="151"/>
      <c r="W4" s="151"/>
      <c r="X4" s="151"/>
      <c r="Y4" s="151"/>
      <c r="Z4" s="151"/>
      <c r="AA4" s="151"/>
      <c r="AB4" s="151"/>
      <c r="AC4" s="151"/>
      <c r="AD4" s="151"/>
      <c r="AE4" s="244"/>
    </row>
    <row r="5" spans="1:31">
      <c r="A5" s="136" t="s">
        <v>8</v>
      </c>
      <c r="B5" s="154">
        <v>41320</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40912</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81</v>
      </c>
      <c r="B10" s="168"/>
      <c r="E10" s="169" t="s">
        <v>25</v>
      </c>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41">
        <v>3</v>
      </c>
    </row>
    <row r="11" spans="1:31">
      <c r="A11" s="173" t="s">
        <v>10</v>
      </c>
      <c r="B11" s="174">
        <f>HLOOKUP($B$7,$F$8:$AC$75,AE11,FALSE)</f>
        <v>2255.5349999999962</v>
      </c>
      <c r="E11" s="175" t="s">
        <v>24</v>
      </c>
      <c r="F11" s="176">
        <v>58.814999999999998</v>
      </c>
      <c r="G11" s="176">
        <v>1173.2939999999999</v>
      </c>
      <c r="H11" s="176">
        <v>3706.6365000000001</v>
      </c>
      <c r="I11" s="176">
        <v>2341.4355000000005</v>
      </c>
      <c r="J11" s="176">
        <v>3063.1319999999996</v>
      </c>
      <c r="K11" s="176">
        <v>2383.5869999999995</v>
      </c>
      <c r="L11" s="176">
        <v>1794.1050000000014</v>
      </c>
      <c r="M11" s="176">
        <v>2654.1450000000004</v>
      </c>
      <c r="N11" s="176">
        <v>2101.3739999999998</v>
      </c>
      <c r="O11" s="176">
        <v>2617.775999999998</v>
      </c>
      <c r="P11" s="176">
        <v>2908.8000000000029</v>
      </c>
      <c r="Q11" s="176">
        <v>2703.9779999999955</v>
      </c>
      <c r="R11" s="235">
        <v>3883.122000000003</v>
      </c>
      <c r="S11" s="235">
        <v>3008.7360000000008</v>
      </c>
      <c r="T11" s="235">
        <v>3196.5930000000008</v>
      </c>
      <c r="U11" s="235">
        <v>3413.6729999999952</v>
      </c>
      <c r="V11" s="235">
        <v>2974.9409999999989</v>
      </c>
      <c r="W11" s="235">
        <v>2386.8900000000067</v>
      </c>
      <c r="X11" s="235">
        <v>3271.5360000000001</v>
      </c>
      <c r="Y11" s="235">
        <v>2694.2309999999998</v>
      </c>
      <c r="Z11" s="235">
        <v>2686.5269999999946</v>
      </c>
      <c r="AA11" s="235">
        <v>2243.6730000000025</v>
      </c>
      <c r="AB11" s="235">
        <v>2255.5349999999962</v>
      </c>
      <c r="AC11" s="235"/>
      <c r="AD11" s="177">
        <f>SUM(F11:AC11)</f>
        <v>59522.534999999996</v>
      </c>
      <c r="AE11" s="141">
        <v>4</v>
      </c>
    </row>
    <row r="12" spans="1:31">
      <c r="A12" s="173" t="s">
        <v>11</v>
      </c>
      <c r="B12" s="174">
        <f>HLOOKUP($B$7,$F$8:$AC$75,AE12,FALSE)</f>
        <v>18.44459999999998</v>
      </c>
      <c r="E12" s="175" t="s">
        <v>24</v>
      </c>
      <c r="F12" s="176">
        <v>0.68759999999999999</v>
      </c>
      <c r="G12" s="176">
        <v>1.4535000000000002</v>
      </c>
      <c r="H12" s="176">
        <v>4.6890000000000001</v>
      </c>
      <c r="I12" s="176">
        <v>7.5698999999999996</v>
      </c>
      <c r="J12" s="176">
        <v>0</v>
      </c>
      <c r="K12" s="176">
        <v>4.3065000000000015</v>
      </c>
      <c r="L12" s="176">
        <v>5.2560000000000002</v>
      </c>
      <c r="M12" s="176">
        <v>9.7244999999999955</v>
      </c>
      <c r="N12" s="176">
        <v>3.6126000000000076</v>
      </c>
      <c r="O12" s="176">
        <v>1.4328000000000003</v>
      </c>
      <c r="P12" s="176">
        <v>20.266199999999998</v>
      </c>
      <c r="Q12" s="176">
        <v>15.065999999999995</v>
      </c>
      <c r="R12" s="235">
        <v>16.835400000000007</v>
      </c>
      <c r="S12" s="235">
        <v>23.489999999999995</v>
      </c>
      <c r="T12" s="235">
        <v>88.101000000000013</v>
      </c>
      <c r="U12" s="235">
        <v>27.893339999999995</v>
      </c>
      <c r="V12" s="235">
        <v>15.679485000000028</v>
      </c>
      <c r="W12" s="235">
        <v>7.7361749999999745</v>
      </c>
      <c r="X12" s="235">
        <v>-3.9150000000000205</v>
      </c>
      <c r="Y12" s="235">
        <v>6.9282000000000039</v>
      </c>
      <c r="Z12" s="235">
        <v>27.085500000000025</v>
      </c>
      <c r="AA12" s="235">
        <v>14.258699999999976</v>
      </c>
      <c r="AB12" s="235">
        <v>18.44459999999998</v>
      </c>
      <c r="AC12" s="235"/>
      <c r="AD12" s="177">
        <f>SUM(F12:AC12)</f>
        <v>316.60199999999998</v>
      </c>
      <c r="AE12" s="141">
        <v>5</v>
      </c>
    </row>
    <row r="13" spans="1:31">
      <c r="A13" s="173" t="s">
        <v>86</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c r="S13" s="241"/>
      <c r="T13" s="241"/>
      <c r="U13" s="241"/>
      <c r="V13" s="241"/>
      <c r="W13" s="241"/>
      <c r="X13" s="241"/>
      <c r="Y13" s="241"/>
      <c r="Z13" s="241"/>
      <c r="AA13" s="241"/>
      <c r="AB13" s="241"/>
      <c r="AC13" s="241"/>
      <c r="AD13" s="247">
        <f>SUM(F13:AC13)</f>
        <v>0</v>
      </c>
      <c r="AE13" s="141">
        <v>6</v>
      </c>
    </row>
    <row r="14" spans="1:31">
      <c r="A14" s="167" t="s">
        <v>63</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68</v>
      </c>
      <c r="B15" s="181">
        <f>HLOOKUP($B$7,$F$8:$AC$75,AE15,FALSE)</f>
        <v>54120</v>
      </c>
      <c r="E15" s="142"/>
      <c r="F15" s="177">
        <f>$F$3</f>
        <v>49170</v>
      </c>
      <c r="G15" s="177">
        <f t="shared" ref="G15:Q15" si="0">$F$3</f>
        <v>49170</v>
      </c>
      <c r="H15" s="177">
        <f t="shared" si="0"/>
        <v>49170</v>
      </c>
      <c r="I15" s="177">
        <f t="shared" si="0"/>
        <v>49170</v>
      </c>
      <c r="J15" s="177">
        <f t="shared" si="0"/>
        <v>49170</v>
      </c>
      <c r="K15" s="177">
        <f t="shared" si="0"/>
        <v>49170</v>
      </c>
      <c r="L15" s="177">
        <f t="shared" si="0"/>
        <v>49170</v>
      </c>
      <c r="M15" s="177">
        <f t="shared" si="0"/>
        <v>49170</v>
      </c>
      <c r="N15" s="177">
        <f t="shared" si="0"/>
        <v>49170</v>
      </c>
      <c r="O15" s="177">
        <f t="shared" si="0"/>
        <v>49170</v>
      </c>
      <c r="P15" s="177">
        <f t="shared" si="0"/>
        <v>49170</v>
      </c>
      <c r="Q15" s="177">
        <f t="shared" si="0"/>
        <v>49170</v>
      </c>
      <c r="R15" s="177">
        <f>$G$3</f>
        <v>54120</v>
      </c>
      <c r="S15" s="177">
        <f t="shared" ref="S15:AC15" si="1">$G$3</f>
        <v>54120</v>
      </c>
      <c r="T15" s="177">
        <f t="shared" si="1"/>
        <v>54120</v>
      </c>
      <c r="U15" s="177">
        <f t="shared" si="1"/>
        <v>54120</v>
      </c>
      <c r="V15" s="177">
        <f t="shared" si="1"/>
        <v>54120</v>
      </c>
      <c r="W15" s="177">
        <f t="shared" si="1"/>
        <v>54120</v>
      </c>
      <c r="X15" s="177">
        <f t="shared" si="1"/>
        <v>54120</v>
      </c>
      <c r="Y15" s="177">
        <f t="shared" si="1"/>
        <v>54120</v>
      </c>
      <c r="Z15" s="177">
        <f t="shared" si="1"/>
        <v>54120</v>
      </c>
      <c r="AA15" s="177">
        <f t="shared" si="1"/>
        <v>54120</v>
      </c>
      <c r="AB15" s="177">
        <f t="shared" si="1"/>
        <v>54120</v>
      </c>
      <c r="AC15" s="177">
        <f t="shared" si="1"/>
        <v>54120</v>
      </c>
      <c r="AD15" s="172"/>
      <c r="AE15" s="141">
        <v>8</v>
      </c>
    </row>
    <row r="16" spans="1:31">
      <c r="A16" s="136" t="s">
        <v>69</v>
      </c>
      <c r="B16" s="181">
        <f>HLOOKUP($B$7,$F$8:$AC$75,AE16,FALSE)</f>
        <v>49610</v>
      </c>
      <c r="E16" s="142"/>
      <c r="F16" s="177">
        <f>F15*(F9/12)</f>
        <v>4097.5</v>
      </c>
      <c r="G16" s="177">
        <f t="shared" ref="G16:AC16" si="2">G15*(G9/12)</f>
        <v>8195</v>
      </c>
      <c r="H16" s="177">
        <f t="shared" si="2"/>
        <v>12292.5</v>
      </c>
      <c r="I16" s="177">
        <f t="shared" si="2"/>
        <v>16390</v>
      </c>
      <c r="J16" s="177">
        <f t="shared" si="2"/>
        <v>20487.5</v>
      </c>
      <c r="K16" s="177">
        <f t="shared" si="2"/>
        <v>24585</v>
      </c>
      <c r="L16" s="177">
        <f t="shared" si="2"/>
        <v>28682.5</v>
      </c>
      <c r="M16" s="177">
        <f t="shared" si="2"/>
        <v>32780</v>
      </c>
      <c r="N16" s="177">
        <f t="shared" si="2"/>
        <v>36877.5</v>
      </c>
      <c r="O16" s="177">
        <f>O15*(O9/12)</f>
        <v>40975</v>
      </c>
      <c r="P16" s="177">
        <f t="shared" si="2"/>
        <v>45072.5</v>
      </c>
      <c r="Q16" s="177">
        <f t="shared" si="2"/>
        <v>49170</v>
      </c>
      <c r="R16" s="177">
        <f t="shared" si="2"/>
        <v>4510</v>
      </c>
      <c r="S16" s="177">
        <f t="shared" si="2"/>
        <v>9020</v>
      </c>
      <c r="T16" s="177">
        <f t="shared" si="2"/>
        <v>13530</v>
      </c>
      <c r="U16" s="177">
        <f t="shared" si="2"/>
        <v>18040</v>
      </c>
      <c r="V16" s="177">
        <f t="shared" si="2"/>
        <v>22550</v>
      </c>
      <c r="W16" s="177">
        <f t="shared" si="2"/>
        <v>27060</v>
      </c>
      <c r="X16" s="177">
        <f t="shared" si="2"/>
        <v>31570.000000000004</v>
      </c>
      <c r="Y16" s="177">
        <f t="shared" si="2"/>
        <v>36080</v>
      </c>
      <c r="Z16" s="177">
        <f t="shared" si="2"/>
        <v>40590</v>
      </c>
      <c r="AA16" s="177">
        <f t="shared" si="2"/>
        <v>45100</v>
      </c>
      <c r="AB16" s="177">
        <f t="shared" si="2"/>
        <v>49610</v>
      </c>
      <c r="AC16" s="177">
        <f t="shared" si="2"/>
        <v>54120</v>
      </c>
      <c r="AD16" s="172"/>
      <c r="AE16" s="141">
        <v>9</v>
      </c>
    </row>
    <row r="17" spans="1:31">
      <c r="A17" s="182" t="s">
        <v>67</v>
      </c>
      <c r="B17" s="174">
        <f>HLOOKUP($B$7,$F$8:$AC$75,AE17,FALSE)</f>
        <v>32015.456999999999</v>
      </c>
      <c r="E17" s="142"/>
      <c r="F17" s="183">
        <f>F11</f>
        <v>58.814999999999998</v>
      </c>
      <c r="G17" s="183">
        <f>F17+G11</f>
        <v>1232.1089999999999</v>
      </c>
      <c r="H17" s="183">
        <f t="shared" ref="H17:P17" si="3">G17+H11</f>
        <v>4938.7455</v>
      </c>
      <c r="I17" s="183">
        <f t="shared" si="3"/>
        <v>7280.1810000000005</v>
      </c>
      <c r="J17" s="183">
        <f t="shared" si="3"/>
        <v>10343.313</v>
      </c>
      <c r="K17" s="183">
        <f t="shared" si="3"/>
        <v>12726.9</v>
      </c>
      <c r="L17" s="183">
        <f t="shared" si="3"/>
        <v>14521.005000000001</v>
      </c>
      <c r="M17" s="183">
        <f t="shared" si="3"/>
        <v>17175.150000000001</v>
      </c>
      <c r="N17" s="183">
        <f t="shared" si="3"/>
        <v>19276.524000000001</v>
      </c>
      <c r="O17" s="183">
        <f t="shared" si="3"/>
        <v>21894.3</v>
      </c>
      <c r="P17" s="183">
        <f t="shared" si="3"/>
        <v>24803.100000000002</v>
      </c>
      <c r="Q17" s="183">
        <f>P17+Q11</f>
        <v>27507.077999999998</v>
      </c>
      <c r="R17" s="183">
        <f>R11</f>
        <v>3883.122000000003</v>
      </c>
      <c r="S17" s="183">
        <f t="shared" ref="S17:AC17" si="4">R17+S11</f>
        <v>6891.8580000000038</v>
      </c>
      <c r="T17" s="183">
        <f t="shared" si="4"/>
        <v>10088.451000000005</v>
      </c>
      <c r="U17" s="183">
        <f t="shared" si="4"/>
        <v>13502.124</v>
      </c>
      <c r="V17" s="183">
        <f t="shared" si="4"/>
        <v>16477.064999999999</v>
      </c>
      <c r="W17" s="183">
        <f t="shared" si="4"/>
        <v>18863.955000000005</v>
      </c>
      <c r="X17" s="183">
        <f t="shared" si="4"/>
        <v>22135.491000000005</v>
      </c>
      <c r="Y17" s="183">
        <f t="shared" si="4"/>
        <v>24829.722000000005</v>
      </c>
      <c r="Z17" s="183">
        <f t="shared" si="4"/>
        <v>27516.249</v>
      </c>
      <c r="AA17" s="183">
        <f t="shared" si="4"/>
        <v>29759.922000000002</v>
      </c>
      <c r="AB17" s="183">
        <f t="shared" si="4"/>
        <v>32015.456999999999</v>
      </c>
      <c r="AC17" s="183">
        <f t="shared" si="4"/>
        <v>32015.456999999999</v>
      </c>
      <c r="AD17" s="248"/>
      <c r="AE17" s="141">
        <v>10</v>
      </c>
    </row>
    <row r="18" spans="1:31">
      <c r="A18" s="182" t="s">
        <v>9</v>
      </c>
      <c r="B18" s="174">
        <f>HLOOKUP($B$7,$F$8:$AC$75,AE18,FALSE)</f>
        <v>8146.8</v>
      </c>
      <c r="E18" s="175" t="s">
        <v>111</v>
      </c>
      <c r="F18" s="176">
        <v>4141.8</v>
      </c>
      <c r="G18" s="176">
        <v>4141.8</v>
      </c>
      <c r="H18" s="176">
        <v>0</v>
      </c>
      <c r="I18" s="176">
        <v>0</v>
      </c>
      <c r="J18" s="176">
        <v>0</v>
      </c>
      <c r="K18" s="176">
        <v>0</v>
      </c>
      <c r="L18" s="176">
        <v>0</v>
      </c>
      <c r="M18" s="176">
        <v>0</v>
      </c>
      <c r="N18" s="176">
        <v>0</v>
      </c>
      <c r="O18" s="176">
        <v>7923.1770000000006</v>
      </c>
      <c r="P18" s="176">
        <v>6891.3</v>
      </c>
      <c r="Q18" s="176">
        <v>5505.5159999999996</v>
      </c>
      <c r="R18" s="235">
        <v>6308.1</v>
      </c>
      <c r="S18" s="235">
        <v>5044.2750000000005</v>
      </c>
      <c r="T18" s="235">
        <v>6569.64</v>
      </c>
      <c r="U18" s="235">
        <v>5813.1</v>
      </c>
      <c r="V18" s="235">
        <v>5910.3</v>
      </c>
      <c r="W18" s="235">
        <v>6363</v>
      </c>
      <c r="X18" s="235">
        <v>6305.8680000000004</v>
      </c>
      <c r="Y18" s="235">
        <v>6266.7</v>
      </c>
      <c r="Z18" s="235">
        <v>6216.3</v>
      </c>
      <c r="AA18" s="235">
        <v>6787.5840000000007</v>
      </c>
      <c r="AB18" s="235">
        <v>8146.8</v>
      </c>
      <c r="AC18" s="235"/>
      <c r="AD18" s="248"/>
      <c r="AE18" s="141">
        <v>11</v>
      </c>
    </row>
    <row r="19" spans="1:31">
      <c r="A19" s="185" t="s">
        <v>38</v>
      </c>
      <c r="B19" s="186">
        <f>HLOOKUP($B$7,$F$8:$AC$75,AE19,FALSE)</f>
        <v>40162.256999999998</v>
      </c>
      <c r="C19" s="187"/>
      <c r="D19" s="187"/>
      <c r="E19" s="187"/>
      <c r="F19" s="188">
        <f>F17+F18</f>
        <v>4200.6149999999998</v>
      </c>
      <c r="G19" s="188">
        <f t="shared" ref="G19:AC19" si="5">G17+G18</f>
        <v>5373.9089999999997</v>
      </c>
      <c r="H19" s="188">
        <f t="shared" si="5"/>
        <v>4938.7455</v>
      </c>
      <c r="I19" s="188">
        <f t="shared" si="5"/>
        <v>7280.1810000000005</v>
      </c>
      <c r="J19" s="188">
        <f t="shared" si="5"/>
        <v>10343.313</v>
      </c>
      <c r="K19" s="188">
        <f t="shared" si="5"/>
        <v>12726.9</v>
      </c>
      <c r="L19" s="188">
        <f t="shared" si="5"/>
        <v>14521.005000000001</v>
      </c>
      <c r="M19" s="188">
        <f t="shared" si="5"/>
        <v>17175.150000000001</v>
      </c>
      <c r="N19" s="188">
        <f t="shared" si="5"/>
        <v>19276.524000000001</v>
      </c>
      <c r="O19" s="188">
        <f t="shared" si="5"/>
        <v>29817.476999999999</v>
      </c>
      <c r="P19" s="188">
        <f t="shared" si="5"/>
        <v>31694.400000000001</v>
      </c>
      <c r="Q19" s="188">
        <f t="shared" si="5"/>
        <v>33012.593999999997</v>
      </c>
      <c r="R19" s="188">
        <f t="shared" si="5"/>
        <v>10191.222000000003</v>
      </c>
      <c r="S19" s="188">
        <f t="shared" si="5"/>
        <v>11936.133000000005</v>
      </c>
      <c r="T19" s="188">
        <f t="shared" si="5"/>
        <v>16658.091000000004</v>
      </c>
      <c r="U19" s="188">
        <f t="shared" si="5"/>
        <v>19315.224000000002</v>
      </c>
      <c r="V19" s="188">
        <f t="shared" si="5"/>
        <v>22387.364999999998</v>
      </c>
      <c r="W19" s="188">
        <f t="shared" si="5"/>
        <v>25226.955000000005</v>
      </c>
      <c r="X19" s="188">
        <f t="shared" si="5"/>
        <v>28441.359000000004</v>
      </c>
      <c r="Y19" s="188">
        <f t="shared" si="5"/>
        <v>31096.422000000006</v>
      </c>
      <c r="Z19" s="188">
        <f t="shared" si="5"/>
        <v>33732.548999999999</v>
      </c>
      <c r="AA19" s="188">
        <f t="shared" si="5"/>
        <v>36547.506000000001</v>
      </c>
      <c r="AB19" s="188">
        <f t="shared" si="5"/>
        <v>40162.256999999998</v>
      </c>
      <c r="AC19" s="188">
        <f t="shared" si="5"/>
        <v>32015.456999999999</v>
      </c>
      <c r="AD19" s="249"/>
      <c r="AE19" s="141">
        <v>12</v>
      </c>
    </row>
    <row r="20" spans="1:31">
      <c r="A20" s="182" t="s">
        <v>101</v>
      </c>
      <c r="B20" s="189">
        <f>IFERROR(HLOOKUP($B$7,$F$8:$AC$75,AE20,FALSE),"-  ")</f>
        <v>0.59156424611973391</v>
      </c>
      <c r="F20" s="189">
        <f>IFERROR(F17/F15,"-  ")</f>
        <v>1.1961561928004881E-3</v>
      </c>
      <c r="G20" s="189">
        <f t="shared" ref="G20:AB20" si="6">IFERROR(G17/G15,"-  ")</f>
        <v>2.5058145210494202E-2</v>
      </c>
      <c r="H20" s="189">
        <f t="shared" si="6"/>
        <v>0.10044225137278828</v>
      </c>
      <c r="I20" s="189">
        <f t="shared" si="6"/>
        <v>0.14806143990237952</v>
      </c>
      <c r="J20" s="189">
        <f t="shared" si="6"/>
        <v>0.21035820622330689</v>
      </c>
      <c r="K20" s="189">
        <f t="shared" si="6"/>
        <v>0.25883465527760829</v>
      </c>
      <c r="L20" s="189">
        <f t="shared" si="6"/>
        <v>0.29532245271507018</v>
      </c>
      <c r="M20" s="189">
        <f t="shared" si="6"/>
        <v>0.34930140329469189</v>
      </c>
      <c r="N20" s="189">
        <f t="shared" si="6"/>
        <v>0.39203831604636974</v>
      </c>
      <c r="O20" s="189">
        <f t="shared" si="6"/>
        <v>0.44527760829774249</v>
      </c>
      <c r="P20" s="189">
        <f t="shared" si="6"/>
        <v>0.50443563148261139</v>
      </c>
      <c r="Q20" s="189">
        <f t="shared" si="6"/>
        <v>0.55942806589383764</v>
      </c>
      <c r="R20" s="189">
        <f t="shared" si="6"/>
        <v>7.1750221729490082E-2</v>
      </c>
      <c r="S20" s="189">
        <f t="shared" si="6"/>
        <v>0.12734401330376946</v>
      </c>
      <c r="T20" s="189">
        <f t="shared" si="6"/>
        <v>0.18640892461197348</v>
      </c>
      <c r="U20" s="189">
        <f t="shared" si="6"/>
        <v>0.24948492239467848</v>
      </c>
      <c r="V20" s="189">
        <f t="shared" si="6"/>
        <v>0.30445426829268291</v>
      </c>
      <c r="W20" s="189">
        <f t="shared" si="6"/>
        <v>0.34855792682926839</v>
      </c>
      <c r="X20" s="189">
        <f t="shared" si="6"/>
        <v>0.40900759423503336</v>
      </c>
      <c r="Y20" s="189">
        <f t="shared" si="6"/>
        <v>0.45879013303769411</v>
      </c>
      <c r="Z20" s="189">
        <f t="shared" si="6"/>
        <v>0.50843032150776057</v>
      </c>
      <c r="AA20" s="189">
        <f t="shared" si="6"/>
        <v>0.54988769401330384</v>
      </c>
      <c r="AB20" s="189">
        <f t="shared" si="6"/>
        <v>0.59156424611973391</v>
      </c>
      <c r="AC20" s="189">
        <f>IFERROR(AC17/AC15,"-  ")</f>
        <v>0.59156424611973391</v>
      </c>
      <c r="AD20" s="250"/>
      <c r="AE20" s="141">
        <v>13</v>
      </c>
    </row>
    <row r="21" spans="1:31">
      <c r="A21" s="182" t="s">
        <v>102</v>
      </c>
      <c r="B21" s="189">
        <f>IFERROR(HLOOKUP($B$7,$F$8:$AC$75,AE21,FALSE),"-  ")</f>
        <v>0.7420963968957871</v>
      </c>
      <c r="F21" s="189">
        <f>IFERROR(F19/F15,"-  ")</f>
        <v>8.5430445393532631E-2</v>
      </c>
      <c r="G21" s="189">
        <f t="shared" ref="G21:AC21" si="7">IFERROR(G19/G15,"-  ")</f>
        <v>0.10929243441122635</v>
      </c>
      <c r="H21" s="189">
        <f t="shared" si="7"/>
        <v>0.10044225137278828</v>
      </c>
      <c r="I21" s="189">
        <f t="shared" si="7"/>
        <v>0.14806143990237952</v>
      </c>
      <c r="J21" s="189">
        <f t="shared" si="7"/>
        <v>0.21035820622330689</v>
      </c>
      <c r="K21" s="189">
        <f t="shared" si="7"/>
        <v>0.25883465527760829</v>
      </c>
      <c r="L21" s="189">
        <f t="shared" si="7"/>
        <v>0.29532245271507018</v>
      </c>
      <c r="M21" s="189">
        <f t="shared" si="7"/>
        <v>0.34930140329469189</v>
      </c>
      <c r="N21" s="189">
        <f t="shared" si="7"/>
        <v>0.39203831604636974</v>
      </c>
      <c r="O21" s="189">
        <f t="shared" si="7"/>
        <v>0.60641604636973767</v>
      </c>
      <c r="P21" s="189">
        <f t="shared" si="7"/>
        <v>0.64458816351433801</v>
      </c>
      <c r="Q21" s="189">
        <f t="shared" si="7"/>
        <v>0.67139707138499083</v>
      </c>
      <c r="R21" s="189">
        <f t="shared" si="7"/>
        <v>0.18830787139689584</v>
      </c>
      <c r="S21" s="189">
        <f t="shared" si="7"/>
        <v>0.22054939024390255</v>
      </c>
      <c r="T21" s="189">
        <f t="shared" si="7"/>
        <v>0.30779916851441247</v>
      </c>
      <c r="U21" s="189">
        <f t="shared" si="7"/>
        <v>0.35689623059866965</v>
      </c>
      <c r="V21" s="189">
        <f t="shared" si="7"/>
        <v>0.41366158536585362</v>
      </c>
      <c r="W21" s="189">
        <f t="shared" si="7"/>
        <v>0.46612998891352558</v>
      </c>
      <c r="X21" s="189">
        <f t="shared" si="7"/>
        <v>0.52552400221729501</v>
      </c>
      <c r="Y21" s="189">
        <f t="shared" si="7"/>
        <v>0.57458281596452343</v>
      </c>
      <c r="Z21" s="189">
        <f t="shared" si="7"/>
        <v>0.62329174057649661</v>
      </c>
      <c r="AA21" s="189">
        <f t="shared" si="7"/>
        <v>0.67530498891352553</v>
      </c>
      <c r="AB21" s="189">
        <f t="shared" si="7"/>
        <v>0.7420963968957871</v>
      </c>
      <c r="AC21" s="189">
        <f t="shared" si="7"/>
        <v>0.59156424611973391</v>
      </c>
      <c r="AD21" s="250"/>
      <c r="AE21" s="141">
        <v>14</v>
      </c>
    </row>
    <row r="22" spans="1:31">
      <c r="A22" s="182" t="s">
        <v>103</v>
      </c>
      <c r="B22" s="189">
        <f>IFERROR(HLOOKUP($B$7,$F$8:$AC$75,AE22,FALSE),"-  ")</f>
        <v>0.64534281394880066</v>
      </c>
      <c r="F22" s="189">
        <f>IFERROR(F17/F16,"-  ")</f>
        <v>1.4353874313605857E-2</v>
      </c>
      <c r="G22" s="189">
        <f t="shared" ref="G22:AC22" si="8">IFERROR(G17/G16,"-  ")</f>
        <v>0.1503488712629652</v>
      </c>
      <c r="H22" s="189">
        <f t="shared" si="8"/>
        <v>0.40176900549115313</v>
      </c>
      <c r="I22" s="189">
        <f t="shared" si="8"/>
        <v>0.44418431970713851</v>
      </c>
      <c r="J22" s="189">
        <f t="shared" si="8"/>
        <v>0.50485969493593652</v>
      </c>
      <c r="K22" s="189">
        <f t="shared" si="8"/>
        <v>0.51766931055521659</v>
      </c>
      <c r="L22" s="189">
        <f t="shared" si="8"/>
        <v>0.50626706179726322</v>
      </c>
      <c r="M22" s="189">
        <f t="shared" si="8"/>
        <v>0.52395210494203792</v>
      </c>
      <c r="N22" s="189">
        <f t="shared" si="8"/>
        <v>0.52271775472849302</v>
      </c>
      <c r="O22" s="189">
        <f t="shared" si="8"/>
        <v>0.53433312995729099</v>
      </c>
      <c r="P22" s="189">
        <f t="shared" si="8"/>
        <v>0.55029341616284877</v>
      </c>
      <c r="Q22" s="189">
        <f t="shared" si="8"/>
        <v>0.55942806589383764</v>
      </c>
      <c r="R22" s="189">
        <f t="shared" si="8"/>
        <v>0.86100266075388099</v>
      </c>
      <c r="S22" s="189">
        <f t="shared" si="8"/>
        <v>0.76406407982261682</v>
      </c>
      <c r="T22" s="189">
        <f t="shared" si="8"/>
        <v>0.7456356984478939</v>
      </c>
      <c r="U22" s="189">
        <f t="shared" si="8"/>
        <v>0.74845476718403547</v>
      </c>
      <c r="V22" s="189">
        <f t="shared" si="8"/>
        <v>0.73069024390243897</v>
      </c>
      <c r="W22" s="189">
        <f t="shared" si="8"/>
        <v>0.69711585365853679</v>
      </c>
      <c r="X22" s="189">
        <f t="shared" si="8"/>
        <v>0.70115587583148564</v>
      </c>
      <c r="Y22" s="189">
        <f t="shared" si="8"/>
        <v>0.68818519955654112</v>
      </c>
      <c r="Z22" s="189">
        <f t="shared" si="8"/>
        <v>0.67790709534368065</v>
      </c>
      <c r="AA22" s="189">
        <f t="shared" si="8"/>
        <v>0.65986523281596454</v>
      </c>
      <c r="AB22" s="189">
        <f t="shared" si="8"/>
        <v>0.64534281394880066</v>
      </c>
      <c r="AC22" s="189">
        <f t="shared" si="8"/>
        <v>0.59156424611973391</v>
      </c>
      <c r="AD22" s="250"/>
      <c r="AE22" s="141">
        <v>15</v>
      </c>
    </row>
    <row r="23" spans="1:31">
      <c r="A23" s="167" t="s">
        <v>64</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70</v>
      </c>
      <c r="B24" s="174">
        <f>HLOOKUP($B$7,$F$8:$AC$75,AE24,FALSE)</f>
        <v>242.53739999999996</v>
      </c>
      <c r="F24" s="183">
        <f>F12</f>
        <v>0.68759999999999999</v>
      </c>
      <c r="G24" s="183">
        <f t="shared" ref="G24:Q24" si="9">F24+G12</f>
        <v>2.1411000000000002</v>
      </c>
      <c r="H24" s="183">
        <f t="shared" si="9"/>
        <v>6.8300999999999998</v>
      </c>
      <c r="I24" s="183">
        <f t="shared" si="9"/>
        <v>14.399999999999999</v>
      </c>
      <c r="J24" s="183">
        <f t="shared" si="9"/>
        <v>14.399999999999999</v>
      </c>
      <c r="K24" s="183">
        <f t="shared" si="9"/>
        <v>18.706499999999998</v>
      </c>
      <c r="L24" s="183">
        <f t="shared" si="9"/>
        <v>23.962499999999999</v>
      </c>
      <c r="M24" s="183">
        <f t="shared" si="9"/>
        <v>33.686999999999998</v>
      </c>
      <c r="N24" s="183">
        <f t="shared" si="9"/>
        <v>37.299600000000005</v>
      </c>
      <c r="O24" s="183">
        <f t="shared" si="9"/>
        <v>38.732400000000005</v>
      </c>
      <c r="P24" s="183">
        <f t="shared" si="9"/>
        <v>58.998600000000003</v>
      </c>
      <c r="Q24" s="183">
        <f t="shared" si="9"/>
        <v>74.064599999999999</v>
      </c>
      <c r="R24" s="183">
        <f>R12</f>
        <v>16.835400000000007</v>
      </c>
      <c r="S24" s="183">
        <f t="shared" ref="S24:AC24" si="10">R24+S12</f>
        <v>40.325400000000002</v>
      </c>
      <c r="T24" s="183">
        <f t="shared" si="10"/>
        <v>128.4264</v>
      </c>
      <c r="U24" s="183">
        <f t="shared" si="10"/>
        <v>156.31974</v>
      </c>
      <c r="V24" s="183">
        <f t="shared" si="10"/>
        <v>171.99922500000002</v>
      </c>
      <c r="W24" s="183">
        <f t="shared" si="10"/>
        <v>179.7354</v>
      </c>
      <c r="X24" s="183">
        <f t="shared" si="10"/>
        <v>175.82039999999998</v>
      </c>
      <c r="Y24" s="183">
        <f t="shared" si="10"/>
        <v>182.74859999999998</v>
      </c>
      <c r="Z24" s="183">
        <f t="shared" si="10"/>
        <v>209.83410000000001</v>
      </c>
      <c r="AA24" s="183">
        <f t="shared" si="10"/>
        <v>224.09279999999998</v>
      </c>
      <c r="AB24" s="183">
        <f t="shared" si="10"/>
        <v>242.53739999999996</v>
      </c>
      <c r="AC24" s="183">
        <f t="shared" si="10"/>
        <v>242.53739999999996</v>
      </c>
      <c r="AD24" s="245"/>
      <c r="AE24" s="141">
        <v>17</v>
      </c>
    </row>
    <row r="25" spans="1:31">
      <c r="A25" s="182" t="s">
        <v>12</v>
      </c>
      <c r="B25" s="174">
        <f>HLOOKUP($B$7,$F$8:$AC$75,AE25,FALSE)</f>
        <v>0</v>
      </c>
      <c r="E25" s="175" t="s">
        <v>111</v>
      </c>
      <c r="F25" s="176">
        <v>0</v>
      </c>
      <c r="G25" s="176">
        <v>0</v>
      </c>
      <c r="H25" s="176">
        <v>0</v>
      </c>
      <c r="I25" s="176">
        <v>0</v>
      </c>
      <c r="J25" s="176">
        <v>0</v>
      </c>
      <c r="K25" s="176">
        <v>0</v>
      </c>
      <c r="L25" s="176">
        <v>0</v>
      </c>
      <c r="M25" s="176">
        <v>0</v>
      </c>
      <c r="N25" s="176">
        <v>0</v>
      </c>
      <c r="O25" s="176">
        <v>0</v>
      </c>
      <c r="P25" s="176">
        <v>0</v>
      </c>
      <c r="Q25" s="176">
        <v>0</v>
      </c>
      <c r="R25" s="235">
        <v>0</v>
      </c>
      <c r="S25" s="235"/>
      <c r="T25" s="235"/>
      <c r="U25" s="235"/>
      <c r="V25" s="235"/>
      <c r="W25" s="235"/>
      <c r="X25" s="235"/>
      <c r="Y25" s="235"/>
      <c r="Z25" s="235"/>
      <c r="AA25" s="235"/>
      <c r="AB25" s="235"/>
      <c r="AC25" s="235"/>
      <c r="AD25" s="245"/>
      <c r="AE25" s="141">
        <v>18</v>
      </c>
    </row>
    <row r="26" spans="1:31">
      <c r="A26" s="194" t="s">
        <v>39</v>
      </c>
      <c r="B26" s="186">
        <f>HLOOKUP($B$7,$F$8:$AC$75,AE26,FALSE)</f>
        <v>242.53739999999996</v>
      </c>
      <c r="C26" s="187"/>
      <c r="D26" s="187"/>
      <c r="E26" s="187"/>
      <c r="F26" s="188">
        <f>F24+F25</f>
        <v>0.68759999999999999</v>
      </c>
      <c r="G26" s="188">
        <f>G24+G25</f>
        <v>2.1411000000000002</v>
      </c>
      <c r="H26" s="188">
        <f t="shared" ref="H26:AC26" si="11">H24+H25</f>
        <v>6.8300999999999998</v>
      </c>
      <c r="I26" s="188">
        <f t="shared" si="11"/>
        <v>14.399999999999999</v>
      </c>
      <c r="J26" s="188">
        <f t="shared" si="11"/>
        <v>14.399999999999999</v>
      </c>
      <c r="K26" s="188">
        <f t="shared" si="11"/>
        <v>18.706499999999998</v>
      </c>
      <c r="L26" s="188">
        <f t="shared" si="11"/>
        <v>23.962499999999999</v>
      </c>
      <c r="M26" s="188">
        <f t="shared" si="11"/>
        <v>33.686999999999998</v>
      </c>
      <c r="N26" s="188">
        <f t="shared" si="11"/>
        <v>37.299600000000005</v>
      </c>
      <c r="O26" s="188">
        <f t="shared" si="11"/>
        <v>38.732400000000005</v>
      </c>
      <c r="P26" s="188">
        <f t="shared" si="11"/>
        <v>58.998600000000003</v>
      </c>
      <c r="Q26" s="188">
        <f t="shared" si="11"/>
        <v>74.064599999999999</v>
      </c>
      <c r="R26" s="188">
        <f t="shared" si="11"/>
        <v>16.835400000000007</v>
      </c>
      <c r="S26" s="188">
        <f t="shared" si="11"/>
        <v>40.325400000000002</v>
      </c>
      <c r="T26" s="188">
        <f t="shared" si="11"/>
        <v>128.4264</v>
      </c>
      <c r="U26" s="188">
        <f t="shared" si="11"/>
        <v>156.31974</v>
      </c>
      <c r="V26" s="188">
        <f t="shared" si="11"/>
        <v>171.99922500000002</v>
      </c>
      <c r="W26" s="188">
        <f t="shared" si="11"/>
        <v>179.7354</v>
      </c>
      <c r="X26" s="188">
        <f t="shared" si="11"/>
        <v>175.82039999999998</v>
      </c>
      <c r="Y26" s="188">
        <f t="shared" si="11"/>
        <v>182.74859999999998</v>
      </c>
      <c r="Z26" s="188">
        <f t="shared" si="11"/>
        <v>209.83410000000001</v>
      </c>
      <c r="AA26" s="188">
        <f t="shared" si="11"/>
        <v>224.09279999999998</v>
      </c>
      <c r="AB26" s="188">
        <f t="shared" si="11"/>
        <v>242.53739999999996</v>
      </c>
      <c r="AC26" s="188">
        <f t="shared" si="11"/>
        <v>242.53739999999996</v>
      </c>
      <c r="AD26" s="245"/>
      <c r="AE26" s="141">
        <v>19</v>
      </c>
    </row>
    <row r="27" spans="1:31">
      <c r="A27" s="167" t="s">
        <v>65</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71</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52">
        <f>R13</f>
        <v>0</v>
      </c>
      <c r="S28" s="252">
        <f t="shared" ref="S28:AC28" si="13">R28+S13</f>
        <v>0</v>
      </c>
      <c r="T28" s="252">
        <f t="shared" si="13"/>
        <v>0</v>
      </c>
      <c r="U28" s="252">
        <f t="shared" si="13"/>
        <v>0</v>
      </c>
      <c r="V28" s="252">
        <f t="shared" si="13"/>
        <v>0</v>
      </c>
      <c r="W28" s="252">
        <f t="shared" si="13"/>
        <v>0</v>
      </c>
      <c r="X28" s="252">
        <f t="shared" si="13"/>
        <v>0</v>
      </c>
      <c r="Y28" s="252">
        <f t="shared" si="13"/>
        <v>0</v>
      </c>
      <c r="Z28" s="252">
        <f t="shared" si="13"/>
        <v>0</v>
      </c>
      <c r="AA28" s="252">
        <f t="shared" si="13"/>
        <v>0</v>
      </c>
      <c r="AB28" s="252">
        <f t="shared" si="13"/>
        <v>0</v>
      </c>
      <c r="AC28" s="252">
        <f t="shared" si="13"/>
        <v>0</v>
      </c>
      <c r="AD28" s="249"/>
      <c r="AE28" s="141">
        <v>21</v>
      </c>
    </row>
    <row r="29" spans="1:31">
      <c r="A29" s="182" t="s">
        <v>13</v>
      </c>
      <c r="B29" s="178">
        <f>HLOOKUP($B$7,$F$8:$AC$75,AE29,FALSE)</f>
        <v>0</v>
      </c>
      <c r="E29" s="175" t="s">
        <v>111</v>
      </c>
      <c r="F29" s="246">
        <v>0</v>
      </c>
      <c r="G29" s="246">
        <v>0</v>
      </c>
      <c r="H29" s="246">
        <v>0</v>
      </c>
      <c r="I29" s="246">
        <v>0</v>
      </c>
      <c r="J29" s="246">
        <v>0</v>
      </c>
      <c r="K29" s="246">
        <v>0</v>
      </c>
      <c r="L29" s="246">
        <v>0</v>
      </c>
      <c r="M29" s="246">
        <v>0</v>
      </c>
      <c r="N29" s="246">
        <v>0</v>
      </c>
      <c r="O29" s="246">
        <v>0</v>
      </c>
      <c r="P29" s="246">
        <v>0</v>
      </c>
      <c r="Q29" s="246">
        <v>0</v>
      </c>
      <c r="R29" s="241">
        <v>0</v>
      </c>
      <c r="S29" s="241"/>
      <c r="T29" s="241"/>
      <c r="U29" s="241"/>
      <c r="V29" s="241"/>
      <c r="W29" s="241"/>
      <c r="X29" s="241"/>
      <c r="Y29" s="241"/>
      <c r="Z29" s="241"/>
      <c r="AA29" s="241"/>
      <c r="AB29" s="241"/>
      <c r="AC29" s="241"/>
      <c r="AD29" s="249"/>
      <c r="AE29" s="141">
        <v>22</v>
      </c>
    </row>
    <row r="30" spans="1:31">
      <c r="A30" s="194" t="s">
        <v>22</v>
      </c>
      <c r="B30" s="195">
        <f>HLOOKUP($B$7,$F$8:$AC$75,AE30,FALSE)</f>
        <v>0</v>
      </c>
      <c r="C30" s="187"/>
      <c r="D30" s="187"/>
      <c r="E30" s="187"/>
      <c r="F30" s="253">
        <f>F28+F29</f>
        <v>0</v>
      </c>
      <c r="G30" s="253">
        <f>G28+G29</f>
        <v>0</v>
      </c>
      <c r="H30" s="253">
        <f t="shared" ref="H30:AC30" si="14">H28+H29</f>
        <v>0</v>
      </c>
      <c r="I30" s="253">
        <f t="shared" si="14"/>
        <v>0</v>
      </c>
      <c r="J30" s="253">
        <f t="shared" si="14"/>
        <v>0</v>
      </c>
      <c r="K30" s="253">
        <f t="shared" si="14"/>
        <v>0</v>
      </c>
      <c r="L30" s="253">
        <f t="shared" si="14"/>
        <v>0</v>
      </c>
      <c r="M30" s="253">
        <f t="shared" si="14"/>
        <v>0</v>
      </c>
      <c r="N30" s="253">
        <f t="shared" si="14"/>
        <v>0</v>
      </c>
      <c r="O30" s="253">
        <f t="shared" si="14"/>
        <v>0</v>
      </c>
      <c r="P30" s="253">
        <f t="shared" si="14"/>
        <v>0</v>
      </c>
      <c r="Q30" s="253">
        <f t="shared" si="14"/>
        <v>0</v>
      </c>
      <c r="R30" s="253">
        <f t="shared" si="14"/>
        <v>0</v>
      </c>
      <c r="S30" s="253">
        <f t="shared" si="14"/>
        <v>0</v>
      </c>
      <c r="T30" s="253">
        <f t="shared" si="14"/>
        <v>0</v>
      </c>
      <c r="U30" s="253">
        <f t="shared" si="14"/>
        <v>0</v>
      </c>
      <c r="V30" s="253">
        <f t="shared" si="14"/>
        <v>0</v>
      </c>
      <c r="W30" s="253">
        <f t="shared" si="14"/>
        <v>0</v>
      </c>
      <c r="X30" s="253">
        <f t="shared" si="14"/>
        <v>0</v>
      </c>
      <c r="Y30" s="253">
        <f t="shared" si="14"/>
        <v>0</v>
      </c>
      <c r="Z30" s="253">
        <f t="shared" si="14"/>
        <v>0</v>
      </c>
      <c r="AA30" s="253">
        <f t="shared" si="14"/>
        <v>0</v>
      </c>
      <c r="AB30" s="253">
        <f t="shared" si="14"/>
        <v>0</v>
      </c>
      <c r="AC30" s="253">
        <f t="shared" si="14"/>
        <v>0</v>
      </c>
      <c r="AD30" s="249"/>
      <c r="AE30" s="141">
        <v>23</v>
      </c>
    </row>
    <row r="31" spans="1:31">
      <c r="A31" s="167" t="s">
        <v>82</v>
      </c>
      <c r="B31" s="16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245"/>
      <c r="AE31" s="141">
        <v>24</v>
      </c>
    </row>
    <row r="32" spans="1:31">
      <c r="A32" s="199" t="s">
        <v>40</v>
      </c>
      <c r="B32" s="200">
        <f t="shared" ref="B32:B40" si="15">HLOOKUP($B$7,$F$8:$AC$75,AE32,FALSE)</f>
        <v>36366</v>
      </c>
      <c r="E32" s="175" t="s">
        <v>24</v>
      </c>
      <c r="F32" s="237">
        <v>7243</v>
      </c>
      <c r="G32" s="237">
        <v>13591</v>
      </c>
      <c r="H32" s="237">
        <v>10505</v>
      </c>
      <c r="I32" s="237">
        <v>8038</v>
      </c>
      <c r="J32" s="237">
        <v>10717</v>
      </c>
      <c r="K32" s="237">
        <v>14332</v>
      </c>
      <c r="L32" s="237">
        <v>10846</v>
      </c>
      <c r="M32" s="237">
        <v>14495</v>
      </c>
      <c r="N32" s="237">
        <v>10243.166689690523</v>
      </c>
      <c r="O32" s="237">
        <v>9076.8333103094774</v>
      </c>
      <c r="P32" s="237">
        <v>9390</v>
      </c>
      <c r="Q32" s="237">
        <v>12279</v>
      </c>
      <c r="R32" s="237">
        <v>15417</v>
      </c>
      <c r="S32" s="237">
        <v>14586</v>
      </c>
      <c r="T32" s="237">
        <v>48832</v>
      </c>
      <c r="U32" s="237">
        <v>20586</v>
      </c>
      <c r="V32" s="237">
        <v>26156</v>
      </c>
      <c r="W32" s="237">
        <v>73792</v>
      </c>
      <c r="X32" s="237">
        <v>36638</v>
      </c>
      <c r="Y32" s="237">
        <v>42634</v>
      </c>
      <c r="Z32" s="237">
        <v>37659</v>
      </c>
      <c r="AA32" s="237">
        <v>34169</v>
      </c>
      <c r="AB32" s="237">
        <v>36366</v>
      </c>
      <c r="AC32" s="237"/>
      <c r="AD32" s="202">
        <f t="shared" ref="AD32:AD40" si="16">SUM(F32:AC32)</f>
        <v>517591</v>
      </c>
      <c r="AE32" s="141">
        <v>25</v>
      </c>
    </row>
    <row r="33" spans="1:31">
      <c r="A33" s="199" t="s">
        <v>41</v>
      </c>
      <c r="B33" s="200">
        <f t="shared" si="15"/>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16"/>
        <v>0</v>
      </c>
      <c r="AE33" s="141">
        <v>26</v>
      </c>
    </row>
    <row r="34" spans="1:31">
      <c r="A34" s="199" t="s">
        <v>42</v>
      </c>
      <c r="B34" s="200">
        <f t="shared" si="15"/>
        <v>0</v>
      </c>
      <c r="E34" s="175" t="s">
        <v>24</v>
      </c>
      <c r="F34" s="237">
        <v>0</v>
      </c>
      <c r="G34" s="237">
        <v>0</v>
      </c>
      <c r="H34" s="237">
        <v>0</v>
      </c>
      <c r="I34" s="237">
        <v>285</v>
      </c>
      <c r="J34" s="237">
        <v>0</v>
      </c>
      <c r="K34" s="237">
        <v>2649</v>
      </c>
      <c r="L34" s="237">
        <v>52841.83</v>
      </c>
      <c r="M34" s="237">
        <v>4081.3599999999933</v>
      </c>
      <c r="N34" s="237">
        <v>24923.770000000011</v>
      </c>
      <c r="O34" s="237">
        <v>1699.2999999999884</v>
      </c>
      <c r="P34" s="237">
        <v>47740.770000000033</v>
      </c>
      <c r="Q34" s="237">
        <v>68258.489999999962</v>
      </c>
      <c r="R34" s="237">
        <v>38188.810000000027</v>
      </c>
      <c r="S34" s="237">
        <v>22146.799999999988</v>
      </c>
      <c r="T34" s="237">
        <v>13674.670000000042</v>
      </c>
      <c r="U34" s="237">
        <v>12892.069999999949</v>
      </c>
      <c r="V34" s="237">
        <v>14590.380000000005</v>
      </c>
      <c r="W34" s="237">
        <v>15396.500000000058</v>
      </c>
      <c r="X34" s="237">
        <v>39075.049999999988</v>
      </c>
      <c r="Y34" s="237">
        <v>0</v>
      </c>
      <c r="Z34" s="237">
        <v>38004.960000000021</v>
      </c>
      <c r="AA34" s="237">
        <v>23174.509999999951</v>
      </c>
      <c r="AB34" s="237">
        <v>0</v>
      </c>
      <c r="AC34" s="237"/>
      <c r="AD34" s="202">
        <f t="shared" si="16"/>
        <v>419623.27</v>
      </c>
      <c r="AE34" s="141">
        <v>27</v>
      </c>
    </row>
    <row r="35" spans="1:31">
      <c r="A35" s="199" t="s">
        <v>43</v>
      </c>
      <c r="B35" s="200">
        <f t="shared" si="15"/>
        <v>0</v>
      </c>
      <c r="E35" s="175" t="s">
        <v>24</v>
      </c>
      <c r="F35" s="237">
        <v>0</v>
      </c>
      <c r="G35" s="237">
        <v>0</v>
      </c>
      <c r="H35" s="237">
        <v>0</v>
      </c>
      <c r="I35" s="237">
        <v>147</v>
      </c>
      <c r="J35" s="237">
        <v>0</v>
      </c>
      <c r="K35" s="237">
        <v>0</v>
      </c>
      <c r="L35" s="237">
        <v>0</v>
      </c>
      <c r="M35" s="237">
        <v>0</v>
      </c>
      <c r="N35" s="237">
        <v>0</v>
      </c>
      <c r="O35" s="237">
        <v>63934.254999999997</v>
      </c>
      <c r="P35" s="237">
        <v>-4.9999999973806553E-3</v>
      </c>
      <c r="Q35" s="237">
        <v>34739.509999999995</v>
      </c>
      <c r="R35" s="237">
        <v>0</v>
      </c>
      <c r="S35" s="237">
        <v>93582.54</v>
      </c>
      <c r="T35" s="237">
        <v>116120.18</v>
      </c>
      <c r="U35" s="237">
        <v>0</v>
      </c>
      <c r="V35" s="237">
        <v>46548.280000000028</v>
      </c>
      <c r="W35" s="237">
        <v>0</v>
      </c>
      <c r="X35" s="237">
        <v>116588.01000000001</v>
      </c>
      <c r="Y35" s="237">
        <v>0</v>
      </c>
      <c r="Z35" s="237">
        <v>77394.63</v>
      </c>
      <c r="AA35" s="237">
        <v>34219.79999999993</v>
      </c>
      <c r="AB35" s="237">
        <v>0</v>
      </c>
      <c r="AC35" s="237"/>
      <c r="AD35" s="202">
        <f t="shared" si="16"/>
        <v>583274.19999999995</v>
      </c>
      <c r="AE35" s="141">
        <v>28</v>
      </c>
    </row>
    <row r="36" spans="1:31">
      <c r="A36" s="199" t="s">
        <v>44</v>
      </c>
      <c r="B36" s="200">
        <f t="shared" si="15"/>
        <v>677684.55999999959</v>
      </c>
      <c r="E36" s="175" t="s">
        <v>24</v>
      </c>
      <c r="F36" s="237">
        <v>0</v>
      </c>
      <c r="G36" s="237">
        <v>0</v>
      </c>
      <c r="H36" s="237">
        <v>108815.91</v>
      </c>
      <c r="I36" s="237">
        <v>67454.09</v>
      </c>
      <c r="J36" s="237">
        <v>33494</v>
      </c>
      <c r="K36" s="237">
        <v>365906</v>
      </c>
      <c r="L36" s="237">
        <v>616879.28</v>
      </c>
      <c r="M36" s="237">
        <v>341527.57000000007</v>
      </c>
      <c r="N36" s="237">
        <v>0</v>
      </c>
      <c r="O36" s="237">
        <v>289546.56000000006</v>
      </c>
      <c r="P36" s="237">
        <v>278427.58999999985</v>
      </c>
      <c r="Q36" s="237">
        <v>696831.89999999991</v>
      </c>
      <c r="R36" s="237">
        <v>177224.58000000007</v>
      </c>
      <c r="S36" s="237">
        <v>302287.66999999993</v>
      </c>
      <c r="T36" s="237">
        <v>601416.0700000003</v>
      </c>
      <c r="U36" s="237">
        <v>295456.27</v>
      </c>
      <c r="V36" s="237">
        <v>388407.86000000034</v>
      </c>
      <c r="W36" s="237">
        <v>473102.76999999955</v>
      </c>
      <c r="X36" s="237">
        <v>345539.3200000003</v>
      </c>
      <c r="Y36" s="237">
        <v>470700.18999999948</v>
      </c>
      <c r="Z36" s="237">
        <v>164613.75</v>
      </c>
      <c r="AA36" s="237">
        <v>426428.83000000007</v>
      </c>
      <c r="AB36" s="237">
        <v>677684.55999999959</v>
      </c>
      <c r="AC36" s="237"/>
      <c r="AD36" s="202">
        <f t="shared" si="16"/>
        <v>7121744.7699999996</v>
      </c>
      <c r="AE36" s="141">
        <v>29</v>
      </c>
    </row>
    <row r="37" spans="1:31">
      <c r="A37" s="199" t="s">
        <v>45</v>
      </c>
      <c r="B37" s="200">
        <f t="shared" si="15"/>
        <v>54867.380000000121</v>
      </c>
      <c r="E37" s="175" t="s">
        <v>24</v>
      </c>
      <c r="F37" s="237">
        <v>0</v>
      </c>
      <c r="G37" s="237">
        <v>0</v>
      </c>
      <c r="H37" s="237">
        <v>11359.33</v>
      </c>
      <c r="I37" s="237">
        <v>134470.67000000001</v>
      </c>
      <c r="J37" s="237">
        <v>146</v>
      </c>
      <c r="K37" s="237">
        <v>18215</v>
      </c>
      <c r="L37" s="237">
        <v>157983.83000000002</v>
      </c>
      <c r="M37" s="237">
        <v>30752.309999999998</v>
      </c>
      <c r="N37" s="237">
        <v>12396.5</v>
      </c>
      <c r="O37" s="237">
        <v>122059.20000000001</v>
      </c>
      <c r="P37" s="237">
        <v>13415.409999999974</v>
      </c>
      <c r="Q37" s="237">
        <v>83886.839999999967</v>
      </c>
      <c r="R37" s="237">
        <v>15646.109999999986</v>
      </c>
      <c r="S37" s="237">
        <v>136238.17000000004</v>
      </c>
      <c r="T37" s="237">
        <v>201198.56999999995</v>
      </c>
      <c r="U37" s="237">
        <v>2997.75</v>
      </c>
      <c r="V37" s="237">
        <v>88622.150000000023</v>
      </c>
      <c r="W37" s="237">
        <v>27216.190000000061</v>
      </c>
      <c r="X37" s="237">
        <v>192867.38000000012</v>
      </c>
      <c r="Y37" s="237">
        <v>41309.079999999842</v>
      </c>
      <c r="Z37" s="237">
        <v>192352.61999999988</v>
      </c>
      <c r="AA37" s="237">
        <v>74595.899999999907</v>
      </c>
      <c r="AB37" s="237">
        <v>54867.380000000121</v>
      </c>
      <c r="AC37" s="237"/>
      <c r="AD37" s="202">
        <f t="shared" si="16"/>
        <v>1612596.39</v>
      </c>
      <c r="AE37" s="141">
        <v>30</v>
      </c>
    </row>
    <row r="38" spans="1:31">
      <c r="A38" s="199" t="s">
        <v>46</v>
      </c>
      <c r="B38" s="200">
        <f t="shared" si="15"/>
        <v>57</v>
      </c>
      <c r="E38" s="175" t="s">
        <v>24</v>
      </c>
      <c r="F38" s="237">
        <v>0</v>
      </c>
      <c r="G38" s="237">
        <v>0</v>
      </c>
      <c r="H38" s="237">
        <v>0</v>
      </c>
      <c r="I38" s="237">
        <v>0</v>
      </c>
      <c r="J38" s="237">
        <v>44</v>
      </c>
      <c r="K38" s="237">
        <v>293</v>
      </c>
      <c r="L38" s="237">
        <v>1086</v>
      </c>
      <c r="M38" s="237">
        <v>459</v>
      </c>
      <c r="N38" s="237">
        <v>-1094</v>
      </c>
      <c r="O38" s="237">
        <v>133</v>
      </c>
      <c r="P38" s="237">
        <v>138</v>
      </c>
      <c r="Q38" s="237">
        <v>237</v>
      </c>
      <c r="R38" s="237">
        <v>52</v>
      </c>
      <c r="S38" s="237">
        <v>46</v>
      </c>
      <c r="T38" s="237">
        <v>95</v>
      </c>
      <c r="U38" s="237">
        <v>46</v>
      </c>
      <c r="V38" s="237">
        <v>58</v>
      </c>
      <c r="W38" s="237">
        <v>75</v>
      </c>
      <c r="X38" s="237">
        <v>47</v>
      </c>
      <c r="Y38" s="237">
        <v>67</v>
      </c>
      <c r="Z38" s="237">
        <v>58</v>
      </c>
      <c r="AA38" s="237">
        <v>54</v>
      </c>
      <c r="AB38" s="237">
        <v>57</v>
      </c>
      <c r="AC38" s="237"/>
      <c r="AD38" s="202">
        <f t="shared" si="16"/>
        <v>1951</v>
      </c>
      <c r="AE38" s="141">
        <v>31</v>
      </c>
    </row>
    <row r="39" spans="1:31">
      <c r="A39" s="199" t="s">
        <v>83</v>
      </c>
      <c r="B39" s="200">
        <f t="shared" si="15"/>
        <v>17656</v>
      </c>
      <c r="E39" s="175" t="s">
        <v>24</v>
      </c>
      <c r="F39" s="237">
        <v>123</v>
      </c>
      <c r="G39" s="237">
        <v>231</v>
      </c>
      <c r="H39" s="237">
        <v>5962</v>
      </c>
      <c r="I39" s="237">
        <v>3564</v>
      </c>
      <c r="J39" s="237">
        <v>1211</v>
      </c>
      <c r="K39" s="237">
        <v>9992</v>
      </c>
      <c r="L39" s="237">
        <v>16131</v>
      </c>
      <c r="M39" s="237">
        <v>5626</v>
      </c>
      <c r="N39" s="237">
        <v>13031.425131822565</v>
      </c>
      <c r="O39" s="237">
        <v>7601.5748681774348</v>
      </c>
      <c r="P39" s="237">
        <v>4745</v>
      </c>
      <c r="Q39" s="237">
        <v>35908</v>
      </c>
      <c r="R39" s="237">
        <v>3263</v>
      </c>
      <c r="S39" s="237">
        <v>12055</v>
      </c>
      <c r="T39" s="237">
        <v>33994</v>
      </c>
      <c r="U39" s="237">
        <v>2996</v>
      </c>
      <c r="V39" s="237">
        <v>12391</v>
      </c>
      <c r="W39" s="237">
        <v>26355</v>
      </c>
      <c r="X39" s="237">
        <v>15258</v>
      </c>
      <c r="Y39" s="237">
        <v>15499</v>
      </c>
      <c r="Z39" s="237">
        <v>18891</v>
      </c>
      <c r="AA39" s="237">
        <v>14510</v>
      </c>
      <c r="AB39" s="237">
        <v>17656</v>
      </c>
      <c r="AC39" s="237"/>
      <c r="AD39" s="202">
        <f t="shared" si="16"/>
        <v>276994</v>
      </c>
      <c r="AE39" s="141">
        <v>32</v>
      </c>
    </row>
    <row r="40" spans="1:31">
      <c r="A40" s="213" t="s">
        <v>47</v>
      </c>
      <c r="B40" s="254">
        <f t="shared" si="15"/>
        <v>786630.93999999971</v>
      </c>
      <c r="C40" s="187"/>
      <c r="D40" s="187"/>
      <c r="E40" s="214"/>
      <c r="F40" s="309">
        <f>SUM(F32:F39)</f>
        <v>7366</v>
      </c>
      <c r="G40" s="309">
        <f t="shared" ref="G40:AC40" si="17">SUM(G32:G39)</f>
        <v>13822</v>
      </c>
      <c r="H40" s="309">
        <f t="shared" si="17"/>
        <v>136642.23999999999</v>
      </c>
      <c r="I40" s="309">
        <f t="shared" si="17"/>
        <v>213958.76</v>
      </c>
      <c r="J40" s="309">
        <f t="shared" si="17"/>
        <v>45612</v>
      </c>
      <c r="K40" s="309">
        <f t="shared" si="17"/>
        <v>411387</v>
      </c>
      <c r="L40" s="309">
        <f t="shared" si="17"/>
        <v>855767.94</v>
      </c>
      <c r="M40" s="309">
        <f t="shared" si="17"/>
        <v>396941.24000000005</v>
      </c>
      <c r="N40" s="309">
        <f t="shared" si="17"/>
        <v>59500.861821513099</v>
      </c>
      <c r="O40" s="309">
        <f t="shared" si="17"/>
        <v>494050.72317848698</v>
      </c>
      <c r="P40" s="309">
        <f t="shared" si="17"/>
        <v>353856.76499999984</v>
      </c>
      <c r="Q40" s="309">
        <f t="shared" si="17"/>
        <v>932140.73999999987</v>
      </c>
      <c r="R40" s="309">
        <f t="shared" si="17"/>
        <v>249791.50000000009</v>
      </c>
      <c r="S40" s="309">
        <f t="shared" si="17"/>
        <v>580942.17999999993</v>
      </c>
      <c r="T40" s="309">
        <f t="shared" si="17"/>
        <v>1015330.4900000003</v>
      </c>
      <c r="U40" s="309">
        <f t="shared" si="17"/>
        <v>334974.08999999997</v>
      </c>
      <c r="V40" s="309">
        <f t="shared" si="17"/>
        <v>576773.67000000039</v>
      </c>
      <c r="W40" s="309">
        <f t="shared" si="17"/>
        <v>615937.45999999961</v>
      </c>
      <c r="X40" s="309">
        <f t="shared" si="17"/>
        <v>746012.76000000047</v>
      </c>
      <c r="Y40" s="215">
        <f t="shared" si="17"/>
        <v>570209.26999999932</v>
      </c>
      <c r="Z40" s="215">
        <f t="shared" si="17"/>
        <v>528973.96</v>
      </c>
      <c r="AA40" s="215">
        <f t="shared" si="17"/>
        <v>607152.0399999998</v>
      </c>
      <c r="AB40" s="215">
        <f t="shared" si="17"/>
        <v>786630.93999999971</v>
      </c>
      <c r="AC40" s="215">
        <f t="shared" si="17"/>
        <v>0</v>
      </c>
      <c r="AD40" s="205">
        <f t="shared" si="16"/>
        <v>10533774.629999997</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8"/>
        <v>961672.36</v>
      </c>
      <c r="E46" s="175" t="s">
        <v>111</v>
      </c>
      <c r="F46" s="237">
        <v>0</v>
      </c>
      <c r="G46" s="237">
        <v>0</v>
      </c>
      <c r="H46" s="237">
        <v>0</v>
      </c>
      <c r="I46" s="237">
        <v>0</v>
      </c>
      <c r="J46" s="237">
        <v>0</v>
      </c>
      <c r="K46" s="237">
        <v>0</v>
      </c>
      <c r="L46" s="237">
        <v>0</v>
      </c>
      <c r="M46" s="237">
        <v>0</v>
      </c>
      <c r="N46" s="237">
        <v>0</v>
      </c>
      <c r="O46" s="237">
        <v>657403</v>
      </c>
      <c r="P46" s="237">
        <v>657584.91</v>
      </c>
      <c r="Q46" s="237">
        <v>842620.46</v>
      </c>
      <c r="R46" s="237">
        <v>772680.43</v>
      </c>
      <c r="S46" s="237">
        <v>819125.87</v>
      </c>
      <c r="T46" s="237">
        <v>816264.64</v>
      </c>
      <c r="U46" s="237">
        <v>853981.01</v>
      </c>
      <c r="V46" s="237">
        <v>716110.64</v>
      </c>
      <c r="W46" s="237">
        <v>722503.2</v>
      </c>
      <c r="X46" s="237">
        <v>827542.79</v>
      </c>
      <c r="Y46" s="237">
        <v>809365.67</v>
      </c>
      <c r="Z46" s="237">
        <v>756812.96</v>
      </c>
      <c r="AA46" s="237">
        <v>788074.3</v>
      </c>
      <c r="AB46" s="237">
        <v>961672.36</v>
      </c>
      <c r="AC46" s="237"/>
      <c r="AD46" s="245"/>
      <c r="AE46" s="141">
        <v>39</v>
      </c>
    </row>
    <row r="47" spans="1:31">
      <c r="A47" s="199" t="s">
        <v>93</v>
      </c>
      <c r="B47" s="200">
        <f t="shared" si="1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66</v>
      </c>
      <c r="B50" s="168"/>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245"/>
      <c r="AE50" s="141">
        <v>43</v>
      </c>
    </row>
    <row r="51" spans="1:31">
      <c r="A51" s="136" t="s">
        <v>59</v>
      </c>
      <c r="B51" s="210">
        <f>HLOOKUP($B$7,$F$8:$AC$75,AE51,FALSE)</f>
        <v>6962921</v>
      </c>
      <c r="F51" s="208">
        <f>$F$4</f>
        <v>6326067</v>
      </c>
      <c r="G51" s="208">
        <f t="shared" ref="G51:Q51" si="19">$F$4</f>
        <v>6326067</v>
      </c>
      <c r="H51" s="208">
        <f t="shared" si="19"/>
        <v>6326067</v>
      </c>
      <c r="I51" s="208">
        <f t="shared" si="19"/>
        <v>6326067</v>
      </c>
      <c r="J51" s="208">
        <f t="shared" si="19"/>
        <v>6326067</v>
      </c>
      <c r="K51" s="208">
        <f t="shared" si="19"/>
        <v>6326067</v>
      </c>
      <c r="L51" s="208">
        <f t="shared" si="19"/>
        <v>6326067</v>
      </c>
      <c r="M51" s="208">
        <f t="shared" si="19"/>
        <v>6326067</v>
      </c>
      <c r="N51" s="208">
        <f t="shared" si="19"/>
        <v>6326067</v>
      </c>
      <c r="O51" s="208">
        <f t="shared" si="19"/>
        <v>6326067</v>
      </c>
      <c r="P51" s="208">
        <f t="shared" si="19"/>
        <v>6326067</v>
      </c>
      <c r="Q51" s="208">
        <f t="shared" si="19"/>
        <v>6326067</v>
      </c>
      <c r="R51" s="208">
        <f>$G$4</f>
        <v>6962921</v>
      </c>
      <c r="S51" s="208">
        <f t="shared" ref="S51:AC51" si="20">$G$4</f>
        <v>6962921</v>
      </c>
      <c r="T51" s="208">
        <f t="shared" si="20"/>
        <v>6962921</v>
      </c>
      <c r="U51" s="208">
        <f>$G$4</f>
        <v>6962921</v>
      </c>
      <c r="V51" s="208">
        <f t="shared" si="20"/>
        <v>6962921</v>
      </c>
      <c r="W51" s="208">
        <f t="shared" si="20"/>
        <v>6962921</v>
      </c>
      <c r="X51" s="208">
        <f t="shared" si="20"/>
        <v>6962921</v>
      </c>
      <c r="Y51" s="208">
        <f t="shared" si="20"/>
        <v>6962921</v>
      </c>
      <c r="Z51" s="208">
        <f t="shared" si="20"/>
        <v>6962921</v>
      </c>
      <c r="AA51" s="208">
        <f t="shared" si="20"/>
        <v>6962921</v>
      </c>
      <c r="AB51" s="208">
        <f t="shared" si="20"/>
        <v>6962921</v>
      </c>
      <c r="AC51" s="208">
        <f t="shared" si="20"/>
        <v>6962921</v>
      </c>
      <c r="AD51" s="209"/>
      <c r="AE51" s="141">
        <v>44</v>
      </c>
    </row>
    <row r="52" spans="1:31">
      <c r="A52" s="136" t="s">
        <v>60</v>
      </c>
      <c r="B52" s="210">
        <f>HLOOKUP($B$7,$F$8:$AC$75,AE52,FALSE)</f>
        <v>6382677.583333333</v>
      </c>
      <c r="F52" s="210">
        <f t="shared" ref="F52:AC52" si="21">F51*(F9/12)</f>
        <v>527172.25</v>
      </c>
      <c r="G52" s="210">
        <f t="shared" si="21"/>
        <v>1054344.5</v>
      </c>
      <c r="H52" s="210">
        <f t="shared" si="21"/>
        <v>1581516.75</v>
      </c>
      <c r="I52" s="210">
        <f t="shared" si="21"/>
        <v>2108689</v>
      </c>
      <c r="J52" s="210">
        <f t="shared" si="21"/>
        <v>2635861.25</v>
      </c>
      <c r="K52" s="210">
        <f t="shared" si="21"/>
        <v>3163033.5</v>
      </c>
      <c r="L52" s="210">
        <f t="shared" si="21"/>
        <v>3690205.7500000005</v>
      </c>
      <c r="M52" s="210">
        <f t="shared" si="21"/>
        <v>4217378</v>
      </c>
      <c r="N52" s="210">
        <f t="shared" si="21"/>
        <v>4744550.25</v>
      </c>
      <c r="O52" s="210">
        <f t="shared" si="21"/>
        <v>5271722.5</v>
      </c>
      <c r="P52" s="210">
        <f t="shared" si="21"/>
        <v>5798894.75</v>
      </c>
      <c r="Q52" s="210">
        <f t="shared" si="21"/>
        <v>6326067</v>
      </c>
      <c r="R52" s="210">
        <f t="shared" si="21"/>
        <v>580243.41666666663</v>
      </c>
      <c r="S52" s="210">
        <f t="shared" si="21"/>
        <v>1160486.8333333333</v>
      </c>
      <c r="T52" s="210">
        <f t="shared" si="21"/>
        <v>1740730.25</v>
      </c>
      <c r="U52" s="210">
        <f t="shared" si="21"/>
        <v>2320973.6666666665</v>
      </c>
      <c r="V52" s="210">
        <f t="shared" si="21"/>
        <v>2901217.0833333335</v>
      </c>
      <c r="W52" s="210">
        <f t="shared" si="21"/>
        <v>3481460.5</v>
      </c>
      <c r="X52" s="210">
        <f t="shared" si="21"/>
        <v>4061703.916666667</v>
      </c>
      <c r="Y52" s="210">
        <f t="shared" si="21"/>
        <v>4641947.333333333</v>
      </c>
      <c r="Z52" s="210">
        <f t="shared" si="21"/>
        <v>5222190.75</v>
      </c>
      <c r="AA52" s="210">
        <f t="shared" si="21"/>
        <v>5802434.166666667</v>
      </c>
      <c r="AB52" s="210">
        <f t="shared" si="21"/>
        <v>6382677.583333333</v>
      </c>
      <c r="AC52" s="210">
        <f t="shared" si="21"/>
        <v>6962921</v>
      </c>
      <c r="AD52" s="245"/>
      <c r="AE52" s="141">
        <v>45</v>
      </c>
    </row>
    <row r="53" spans="1:31">
      <c r="A53" s="182" t="s">
        <v>55</v>
      </c>
      <c r="B53" s="200">
        <f>HLOOKUP($B$7,$F$8:$AC$75,AE53,FALSE)</f>
        <v>6612728.3599999994</v>
      </c>
      <c r="F53" s="211">
        <f>F40</f>
        <v>7366</v>
      </c>
      <c r="G53" s="211">
        <f t="shared" ref="G53:Q53" si="22">F53+G40</f>
        <v>21188</v>
      </c>
      <c r="H53" s="211">
        <f t="shared" si="22"/>
        <v>157830.24</v>
      </c>
      <c r="I53" s="211">
        <f t="shared" si="22"/>
        <v>371789</v>
      </c>
      <c r="J53" s="211">
        <f t="shared" si="22"/>
        <v>417401</v>
      </c>
      <c r="K53" s="211">
        <f t="shared" si="22"/>
        <v>828788</v>
      </c>
      <c r="L53" s="211">
        <f t="shared" si="22"/>
        <v>1684555.94</v>
      </c>
      <c r="M53" s="211">
        <f t="shared" si="22"/>
        <v>2081497.18</v>
      </c>
      <c r="N53" s="211">
        <f t="shared" si="22"/>
        <v>2140998.0418215129</v>
      </c>
      <c r="O53" s="211">
        <f t="shared" si="22"/>
        <v>2635048.7649999997</v>
      </c>
      <c r="P53" s="211">
        <f t="shared" si="22"/>
        <v>2988905.5299999993</v>
      </c>
      <c r="Q53" s="211">
        <f t="shared" si="22"/>
        <v>3921046.2699999991</v>
      </c>
      <c r="R53" s="211">
        <f>R40</f>
        <v>249791.50000000009</v>
      </c>
      <c r="S53" s="211">
        <f t="shared" ref="S53:AC53" si="23">R53+S40</f>
        <v>830733.68</v>
      </c>
      <c r="T53" s="211">
        <f t="shared" si="23"/>
        <v>1846064.1700000004</v>
      </c>
      <c r="U53" s="211">
        <f t="shared" si="23"/>
        <v>2181038.2600000002</v>
      </c>
      <c r="V53" s="211">
        <f t="shared" si="23"/>
        <v>2757811.9300000006</v>
      </c>
      <c r="W53" s="211">
        <f t="shared" si="23"/>
        <v>3373749.39</v>
      </c>
      <c r="X53" s="211">
        <f t="shared" si="23"/>
        <v>4119762.1500000004</v>
      </c>
      <c r="Y53" s="211">
        <f t="shared" si="23"/>
        <v>4689971.42</v>
      </c>
      <c r="Z53" s="211">
        <f t="shared" si="23"/>
        <v>5218945.38</v>
      </c>
      <c r="AA53" s="211">
        <f t="shared" si="23"/>
        <v>5826097.4199999999</v>
      </c>
      <c r="AB53" s="211">
        <f t="shared" si="23"/>
        <v>6612728.3599999994</v>
      </c>
      <c r="AC53" s="211">
        <f t="shared" si="23"/>
        <v>6612728.3599999994</v>
      </c>
      <c r="AD53" s="255"/>
      <c r="AE53" s="141">
        <v>46</v>
      </c>
    </row>
    <row r="54" spans="1:31">
      <c r="A54" s="182" t="s">
        <v>85</v>
      </c>
      <c r="B54" s="200">
        <f>HLOOKUP($B$7,$F$8:$AC$75,AE54,FALSE)</f>
        <v>961672.36</v>
      </c>
      <c r="E54" s="139"/>
      <c r="F54" s="211">
        <f>SUM(F42:F49)</f>
        <v>0</v>
      </c>
      <c r="G54" s="211">
        <f t="shared" ref="G54:AC54" si="24">SUM(G42:G49)</f>
        <v>0</v>
      </c>
      <c r="H54" s="211">
        <f t="shared" si="24"/>
        <v>0</v>
      </c>
      <c r="I54" s="211">
        <f t="shared" si="24"/>
        <v>0</v>
      </c>
      <c r="J54" s="211">
        <f t="shared" si="24"/>
        <v>0</v>
      </c>
      <c r="K54" s="211">
        <f t="shared" si="24"/>
        <v>0</v>
      </c>
      <c r="L54" s="211">
        <f t="shared" si="24"/>
        <v>0</v>
      </c>
      <c r="M54" s="211">
        <f t="shared" si="24"/>
        <v>0</v>
      </c>
      <c r="N54" s="211">
        <f t="shared" si="24"/>
        <v>0</v>
      </c>
      <c r="O54" s="211">
        <f t="shared" si="24"/>
        <v>657403</v>
      </c>
      <c r="P54" s="211">
        <f t="shared" si="24"/>
        <v>657584.91</v>
      </c>
      <c r="Q54" s="211">
        <f t="shared" si="24"/>
        <v>842620.46</v>
      </c>
      <c r="R54" s="211">
        <f t="shared" si="24"/>
        <v>772680.43</v>
      </c>
      <c r="S54" s="211">
        <f t="shared" si="24"/>
        <v>819125.87</v>
      </c>
      <c r="T54" s="211">
        <f t="shared" si="24"/>
        <v>816264.64</v>
      </c>
      <c r="U54" s="211">
        <f t="shared" si="24"/>
        <v>853981.01</v>
      </c>
      <c r="V54" s="211">
        <f t="shared" si="24"/>
        <v>716110.64</v>
      </c>
      <c r="W54" s="211">
        <f t="shared" si="24"/>
        <v>722503.2</v>
      </c>
      <c r="X54" s="211">
        <f t="shared" si="24"/>
        <v>827542.79</v>
      </c>
      <c r="Y54" s="211">
        <f t="shared" si="24"/>
        <v>809365.67</v>
      </c>
      <c r="Z54" s="211">
        <f t="shared" si="24"/>
        <v>756812.96</v>
      </c>
      <c r="AA54" s="211">
        <f t="shared" si="24"/>
        <v>788074.3</v>
      </c>
      <c r="AB54" s="211">
        <f t="shared" si="24"/>
        <v>961672.36</v>
      </c>
      <c r="AC54" s="211">
        <f t="shared" si="24"/>
        <v>0</v>
      </c>
      <c r="AD54" s="255"/>
      <c r="AE54" s="141">
        <v>47</v>
      </c>
    </row>
    <row r="55" spans="1:31">
      <c r="A55" s="213" t="s">
        <v>56</v>
      </c>
      <c r="B55" s="254">
        <f>HLOOKUP($B$7,$F$8:$AC$75,AE55,FALSE)</f>
        <v>7574400.7199999997</v>
      </c>
      <c r="C55" s="187"/>
      <c r="D55" s="187"/>
      <c r="E55" s="214"/>
      <c r="F55" s="215">
        <f>F53+F54</f>
        <v>7366</v>
      </c>
      <c r="G55" s="215">
        <f t="shared" ref="G55:AC55" si="25">G53+G54</f>
        <v>21188</v>
      </c>
      <c r="H55" s="215">
        <f t="shared" si="25"/>
        <v>157830.24</v>
      </c>
      <c r="I55" s="215">
        <f t="shared" si="25"/>
        <v>371789</v>
      </c>
      <c r="J55" s="215">
        <f t="shared" si="25"/>
        <v>417401</v>
      </c>
      <c r="K55" s="215">
        <f t="shared" si="25"/>
        <v>828788</v>
      </c>
      <c r="L55" s="215">
        <f>L53+L54</f>
        <v>1684555.94</v>
      </c>
      <c r="M55" s="215">
        <f t="shared" si="25"/>
        <v>2081497.18</v>
      </c>
      <c r="N55" s="215">
        <f t="shared" si="25"/>
        <v>2140998.0418215129</v>
      </c>
      <c r="O55" s="215">
        <f t="shared" si="25"/>
        <v>3292451.7649999997</v>
      </c>
      <c r="P55" s="215">
        <f t="shared" si="25"/>
        <v>3646490.4399999995</v>
      </c>
      <c r="Q55" s="215">
        <f t="shared" si="25"/>
        <v>4763666.7299999986</v>
      </c>
      <c r="R55" s="215">
        <f t="shared" si="25"/>
        <v>1022471.9300000002</v>
      </c>
      <c r="S55" s="215">
        <f t="shared" si="25"/>
        <v>1649859.55</v>
      </c>
      <c r="T55" s="215">
        <f t="shared" si="25"/>
        <v>2662328.8100000005</v>
      </c>
      <c r="U55" s="215">
        <f t="shared" si="25"/>
        <v>3035019.2700000005</v>
      </c>
      <c r="V55" s="215">
        <f t="shared" si="25"/>
        <v>3473922.5700000008</v>
      </c>
      <c r="W55" s="215">
        <f t="shared" si="25"/>
        <v>4096252.59</v>
      </c>
      <c r="X55" s="215">
        <f t="shared" si="25"/>
        <v>4947304.9400000004</v>
      </c>
      <c r="Y55" s="215">
        <f t="shared" si="25"/>
        <v>5499337.0899999999</v>
      </c>
      <c r="Z55" s="215">
        <f t="shared" si="25"/>
        <v>5975758.3399999999</v>
      </c>
      <c r="AA55" s="215">
        <f t="shared" si="25"/>
        <v>6614171.7199999997</v>
      </c>
      <c r="AB55" s="215">
        <f t="shared" si="25"/>
        <v>7574400.7199999997</v>
      </c>
      <c r="AC55" s="215">
        <f t="shared" si="25"/>
        <v>6612728.3599999994</v>
      </c>
      <c r="AD55" s="255"/>
      <c r="AE55" s="141">
        <v>48</v>
      </c>
    </row>
    <row r="56" spans="1:31">
      <c r="A56" s="182" t="s">
        <v>72</v>
      </c>
      <c r="B56" s="189">
        <f>IFERROR(HLOOKUP($B$7,$F$8:$AC$75,AE56,FALSE),"-  ")</f>
        <v>0.94970607306904664</v>
      </c>
      <c r="F56" s="189">
        <f>IFERROR(F53/F51,"-  ")</f>
        <v>1.1643885529508302E-3</v>
      </c>
      <c r="G56" s="189">
        <f t="shared" ref="G56:AC56" si="26">IFERROR(G53/G51,"-  ")</f>
        <v>3.349316407809149E-3</v>
      </c>
      <c r="H56" s="189">
        <f t="shared" si="26"/>
        <v>2.4949188808781188E-2</v>
      </c>
      <c r="I56" s="189">
        <f t="shared" si="26"/>
        <v>5.8770955160607687E-2</v>
      </c>
      <c r="J56" s="189">
        <f t="shared" si="26"/>
        <v>6.5981122235980114E-2</v>
      </c>
      <c r="K56" s="189">
        <f t="shared" si="26"/>
        <v>0.13101157480627379</v>
      </c>
      <c r="L56" s="189">
        <f t="shared" si="26"/>
        <v>0.26628803330726658</v>
      </c>
      <c r="M56" s="189">
        <f t="shared" si="26"/>
        <v>0.32903495647453623</v>
      </c>
      <c r="N56" s="189">
        <f t="shared" si="26"/>
        <v>0.33844062066075381</v>
      </c>
      <c r="O56" s="189">
        <f t="shared" si="26"/>
        <v>0.41653823220651942</v>
      </c>
      <c r="P56" s="189">
        <f t="shared" si="26"/>
        <v>0.47247452959318947</v>
      </c>
      <c r="Q56" s="189">
        <f t="shared" si="26"/>
        <v>0.61982370246789975</v>
      </c>
      <c r="R56" s="189">
        <f t="shared" si="26"/>
        <v>3.5874527371486775E-2</v>
      </c>
      <c r="S56" s="189">
        <f t="shared" si="26"/>
        <v>0.11930821561812924</v>
      </c>
      <c r="T56" s="189">
        <f t="shared" si="26"/>
        <v>0.26512783499913334</v>
      </c>
      <c r="U56" s="189">
        <f t="shared" si="26"/>
        <v>0.31323610593887252</v>
      </c>
      <c r="V56" s="189">
        <f t="shared" si="26"/>
        <v>0.39607112158819563</v>
      </c>
      <c r="W56" s="189">
        <f t="shared" si="26"/>
        <v>0.48453075799653622</v>
      </c>
      <c r="X56" s="189">
        <f t="shared" si="26"/>
        <v>0.59167153411621365</v>
      </c>
      <c r="Y56" s="189">
        <f t="shared" si="26"/>
        <v>0.67356378450940346</v>
      </c>
      <c r="Z56" s="189">
        <f t="shared" si="26"/>
        <v>0.74953390681870435</v>
      </c>
      <c r="AA56" s="189">
        <f t="shared" si="26"/>
        <v>0.83673179977196355</v>
      </c>
      <c r="AB56" s="189">
        <f t="shared" si="26"/>
        <v>0.94970607306904664</v>
      </c>
      <c r="AC56" s="189">
        <f t="shared" si="26"/>
        <v>0.94970607306904664</v>
      </c>
      <c r="AD56" s="250"/>
      <c r="AE56" s="141">
        <v>49</v>
      </c>
    </row>
    <row r="57" spans="1:31">
      <c r="A57" s="182" t="s">
        <v>73</v>
      </c>
      <c r="B57" s="189">
        <f>IFERROR(HLOOKUP($B$7,$F$8:$AC$75,AE57,FALSE),"-  ")</f>
        <v>1.0878194252096209</v>
      </c>
      <c r="E57" s="256"/>
      <c r="F57" s="189">
        <f>IFERROR(F55/F51,"-  ")</f>
        <v>1.1643885529508302E-3</v>
      </c>
      <c r="G57" s="189">
        <f t="shared" ref="G57:AC57" si="27">IFERROR(G55/G51,"-  ")</f>
        <v>3.349316407809149E-3</v>
      </c>
      <c r="H57" s="189">
        <f t="shared" si="27"/>
        <v>2.4949188808781188E-2</v>
      </c>
      <c r="I57" s="189">
        <f t="shared" si="27"/>
        <v>5.8770955160607687E-2</v>
      </c>
      <c r="J57" s="189">
        <f t="shared" si="27"/>
        <v>6.5981122235980114E-2</v>
      </c>
      <c r="K57" s="189">
        <f t="shared" si="27"/>
        <v>0.13101157480627379</v>
      </c>
      <c r="L57" s="189">
        <f t="shared" si="27"/>
        <v>0.26628803330726658</v>
      </c>
      <c r="M57" s="189">
        <f t="shared" si="27"/>
        <v>0.32903495647453623</v>
      </c>
      <c r="N57" s="189">
        <f t="shared" si="27"/>
        <v>0.33844062066075381</v>
      </c>
      <c r="O57" s="189">
        <f t="shared" si="27"/>
        <v>0.52045793460613043</v>
      </c>
      <c r="P57" s="189">
        <f t="shared" si="27"/>
        <v>0.57642298761616018</v>
      </c>
      <c r="Q57" s="189">
        <f t="shared" si="27"/>
        <v>0.75302185860503823</v>
      </c>
      <c r="R57" s="189">
        <f t="shared" si="27"/>
        <v>0.14684525790253833</v>
      </c>
      <c r="S57" s="189">
        <f t="shared" si="27"/>
        <v>0.23694934209364146</v>
      </c>
      <c r="T57" s="189">
        <f t="shared" si="27"/>
        <v>0.38235803766838666</v>
      </c>
      <c r="U57" s="189">
        <f t="shared" si="27"/>
        <v>0.43588305396542637</v>
      </c>
      <c r="V57" s="189">
        <f t="shared" si="27"/>
        <v>0.49891741842252707</v>
      </c>
      <c r="W57" s="189">
        <f t="shared" si="27"/>
        <v>0.58829514078933254</v>
      </c>
      <c r="X57" s="189">
        <f t="shared" si="27"/>
        <v>0.71052148085552036</v>
      </c>
      <c r="Y57" s="189">
        <f t="shared" si="27"/>
        <v>0.78980317168613567</v>
      </c>
      <c r="Z57" s="189">
        <f t="shared" si="27"/>
        <v>0.85822578483943734</v>
      </c>
      <c r="AA57" s="189">
        <f t="shared" si="27"/>
        <v>0.94991336538214344</v>
      </c>
      <c r="AB57" s="189">
        <f t="shared" si="27"/>
        <v>1.0878194252096209</v>
      </c>
      <c r="AC57" s="189">
        <f t="shared" si="27"/>
        <v>0.94970607306904664</v>
      </c>
      <c r="AD57" s="250"/>
      <c r="AE57" s="141">
        <v>50</v>
      </c>
    </row>
    <row r="58" spans="1:31">
      <c r="A58" s="182" t="s">
        <v>74</v>
      </c>
      <c r="B58" s="189">
        <f>IFERROR(HLOOKUP($B$7,$F$8:$AC$75,AE58,FALSE),"-  ")</f>
        <v>1.0360429888025964</v>
      </c>
      <c r="F58" s="189">
        <f>IFERROR(F53/F52,"-  ")</f>
        <v>1.3972662635409963E-2</v>
      </c>
      <c r="G58" s="189">
        <f t="shared" ref="G58:AC58" si="28">IFERROR(G53/G52,"-  ")</f>
        <v>2.0095898446854894E-2</v>
      </c>
      <c r="H58" s="189">
        <f t="shared" si="28"/>
        <v>9.9796755235124754E-2</v>
      </c>
      <c r="I58" s="189">
        <f t="shared" si="28"/>
        <v>0.17631286548182307</v>
      </c>
      <c r="J58" s="189">
        <f t="shared" si="28"/>
        <v>0.15835469336635227</v>
      </c>
      <c r="K58" s="189">
        <f t="shared" si="28"/>
        <v>0.26202314961254758</v>
      </c>
      <c r="L58" s="189">
        <f t="shared" si="28"/>
        <v>0.45649377138388553</v>
      </c>
      <c r="M58" s="189">
        <f t="shared" si="28"/>
        <v>0.49355243471180432</v>
      </c>
      <c r="N58" s="189">
        <f t="shared" si="28"/>
        <v>0.45125416088100506</v>
      </c>
      <c r="O58" s="189">
        <f t="shared" si="28"/>
        <v>0.49984587864782332</v>
      </c>
      <c r="P58" s="189">
        <f t="shared" si="28"/>
        <v>0.51542675955620665</v>
      </c>
      <c r="Q58" s="189">
        <f t="shared" si="28"/>
        <v>0.61982370246789975</v>
      </c>
      <c r="R58" s="189">
        <f t="shared" si="28"/>
        <v>0.43049432845784136</v>
      </c>
      <c r="S58" s="189">
        <f t="shared" si="28"/>
        <v>0.71584929370877548</v>
      </c>
      <c r="T58" s="189">
        <f t="shared" si="28"/>
        <v>1.0605113399965334</v>
      </c>
      <c r="U58" s="189">
        <f t="shared" si="28"/>
        <v>0.93970831781661768</v>
      </c>
      <c r="V58" s="189">
        <f t="shared" si="28"/>
        <v>0.95057069181166942</v>
      </c>
      <c r="W58" s="189">
        <f t="shared" si="28"/>
        <v>0.96906151599307244</v>
      </c>
      <c r="X58" s="189">
        <f t="shared" si="28"/>
        <v>1.0142940584849376</v>
      </c>
      <c r="Y58" s="189">
        <f t="shared" si="28"/>
        <v>1.0103456767641052</v>
      </c>
      <c r="Z58" s="189">
        <f t="shared" si="28"/>
        <v>0.99937854242493918</v>
      </c>
      <c r="AA58" s="189">
        <f t="shared" si="28"/>
        <v>1.0040781597263562</v>
      </c>
      <c r="AB58" s="189">
        <f t="shared" si="28"/>
        <v>1.0360429888025964</v>
      </c>
      <c r="AC58" s="189">
        <f t="shared" si="28"/>
        <v>0.94970607306904664</v>
      </c>
      <c r="AD58" s="25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29371597</v>
      </c>
      <c r="F60" s="217">
        <f>SUM($F$4:$I$4)</f>
        <v>29371597</v>
      </c>
      <c r="G60" s="217">
        <f t="shared" ref="G60:AC60" si="29">SUM($F$4:$I$4)</f>
        <v>29371597</v>
      </c>
      <c r="H60" s="217">
        <f t="shared" si="29"/>
        <v>29371597</v>
      </c>
      <c r="I60" s="217">
        <f t="shared" si="29"/>
        <v>29371597</v>
      </c>
      <c r="J60" s="217">
        <f t="shared" si="29"/>
        <v>29371597</v>
      </c>
      <c r="K60" s="217">
        <f t="shared" si="29"/>
        <v>29371597</v>
      </c>
      <c r="L60" s="217">
        <f t="shared" si="29"/>
        <v>29371597</v>
      </c>
      <c r="M60" s="217">
        <f t="shared" si="29"/>
        <v>29371597</v>
      </c>
      <c r="N60" s="217">
        <f t="shared" si="29"/>
        <v>29371597</v>
      </c>
      <c r="O60" s="217">
        <f t="shared" si="29"/>
        <v>29371597</v>
      </c>
      <c r="P60" s="217">
        <f t="shared" si="29"/>
        <v>29371597</v>
      </c>
      <c r="Q60" s="217">
        <f t="shared" si="29"/>
        <v>29371597</v>
      </c>
      <c r="R60" s="217">
        <f t="shared" si="29"/>
        <v>29371597</v>
      </c>
      <c r="S60" s="217">
        <f t="shared" si="29"/>
        <v>29371597</v>
      </c>
      <c r="T60" s="217">
        <f t="shared" si="29"/>
        <v>29371597</v>
      </c>
      <c r="U60" s="217">
        <f t="shared" si="29"/>
        <v>29371597</v>
      </c>
      <c r="V60" s="217">
        <f t="shared" si="29"/>
        <v>29371597</v>
      </c>
      <c r="W60" s="217">
        <f t="shared" si="29"/>
        <v>29371597</v>
      </c>
      <c r="X60" s="217">
        <f t="shared" si="29"/>
        <v>29371597</v>
      </c>
      <c r="Y60" s="217">
        <f t="shared" si="29"/>
        <v>29371597</v>
      </c>
      <c r="Z60" s="217">
        <f t="shared" si="29"/>
        <v>29371597</v>
      </c>
      <c r="AA60" s="217">
        <f t="shared" si="29"/>
        <v>29371597</v>
      </c>
      <c r="AB60" s="217">
        <f t="shared" si="29"/>
        <v>29371597</v>
      </c>
      <c r="AC60" s="217">
        <f t="shared" si="29"/>
        <v>29371597</v>
      </c>
      <c r="AD60" s="250"/>
      <c r="AE60" s="141">
        <v>53</v>
      </c>
    </row>
    <row r="61" spans="1:31">
      <c r="A61" s="182" t="s">
        <v>58</v>
      </c>
      <c r="B61" s="200">
        <f>HLOOKUP($B$7,$F$8:$AC$75,AE61,FALSE)</f>
        <v>10533774.629999997</v>
      </c>
      <c r="F61" s="99">
        <f>F53</f>
        <v>7366</v>
      </c>
      <c r="G61" s="99">
        <f t="shared" ref="G61:Q61" si="30">G53</f>
        <v>21188</v>
      </c>
      <c r="H61" s="99">
        <f t="shared" si="30"/>
        <v>157830.24</v>
      </c>
      <c r="I61" s="99">
        <f t="shared" si="30"/>
        <v>371789</v>
      </c>
      <c r="J61" s="99">
        <f t="shared" si="30"/>
        <v>417401</v>
      </c>
      <c r="K61" s="99">
        <f t="shared" si="30"/>
        <v>828788</v>
      </c>
      <c r="L61" s="99">
        <f t="shared" si="30"/>
        <v>1684555.94</v>
      </c>
      <c r="M61" s="99">
        <f t="shared" si="30"/>
        <v>2081497.18</v>
      </c>
      <c r="N61" s="99">
        <f t="shared" si="30"/>
        <v>2140998.0418215129</v>
      </c>
      <c r="O61" s="99">
        <f t="shared" si="30"/>
        <v>2635048.7649999997</v>
      </c>
      <c r="P61" s="99">
        <f t="shared" si="30"/>
        <v>2988905.5299999993</v>
      </c>
      <c r="Q61" s="99">
        <f t="shared" si="30"/>
        <v>3921046.2699999991</v>
      </c>
      <c r="R61" s="99">
        <f>R53+Q61</f>
        <v>4170837.7699999991</v>
      </c>
      <c r="S61" s="99">
        <f>S40+R61</f>
        <v>4751779.9499999993</v>
      </c>
      <c r="T61" s="99">
        <f t="shared" ref="T61:AC61" si="31">T40+S61</f>
        <v>5767110.4399999995</v>
      </c>
      <c r="U61" s="99">
        <f t="shared" si="31"/>
        <v>6102084.5299999993</v>
      </c>
      <c r="V61" s="99">
        <f t="shared" si="31"/>
        <v>6678858.1999999993</v>
      </c>
      <c r="W61" s="99">
        <f t="shared" si="31"/>
        <v>7294795.6599999992</v>
      </c>
      <c r="X61" s="99">
        <f t="shared" si="31"/>
        <v>8040808.4199999999</v>
      </c>
      <c r="Y61" s="99">
        <f t="shared" si="31"/>
        <v>8611017.6899999995</v>
      </c>
      <c r="Z61" s="99">
        <f t="shared" si="31"/>
        <v>9139991.6499999985</v>
      </c>
      <c r="AA61" s="99">
        <f t="shared" si="31"/>
        <v>9747143.6899999976</v>
      </c>
      <c r="AB61" s="99">
        <f t="shared" si="31"/>
        <v>10533774.629999997</v>
      </c>
      <c r="AC61" s="99">
        <f t="shared" si="31"/>
        <v>10533774.629999997</v>
      </c>
      <c r="AD61" s="250"/>
      <c r="AE61" s="141">
        <v>54</v>
      </c>
    </row>
    <row r="62" spans="1:31">
      <c r="A62" s="213" t="s">
        <v>57</v>
      </c>
      <c r="B62" s="254">
        <f>HLOOKUP($B$7,$F$8:$AC$75,AE62,FALSE)</f>
        <v>11495446.989999996</v>
      </c>
      <c r="F62" s="203">
        <f>F61+F54</f>
        <v>7366</v>
      </c>
      <c r="G62" s="203">
        <f>G61+G54</f>
        <v>21188</v>
      </c>
      <c r="H62" s="203">
        <f t="shared" ref="H62:AC62" si="32">H61+H54</f>
        <v>157830.24</v>
      </c>
      <c r="I62" s="203">
        <f t="shared" si="32"/>
        <v>371789</v>
      </c>
      <c r="J62" s="203">
        <f t="shared" si="32"/>
        <v>417401</v>
      </c>
      <c r="K62" s="203">
        <f t="shared" si="32"/>
        <v>828788</v>
      </c>
      <c r="L62" s="203">
        <f t="shared" si="32"/>
        <v>1684555.94</v>
      </c>
      <c r="M62" s="203">
        <f t="shared" si="32"/>
        <v>2081497.18</v>
      </c>
      <c r="N62" s="203">
        <f t="shared" si="32"/>
        <v>2140998.0418215129</v>
      </c>
      <c r="O62" s="203">
        <f t="shared" si="32"/>
        <v>3292451.7649999997</v>
      </c>
      <c r="P62" s="203">
        <f t="shared" si="32"/>
        <v>3646490.4399999995</v>
      </c>
      <c r="Q62" s="203">
        <f t="shared" si="32"/>
        <v>4763666.7299999986</v>
      </c>
      <c r="R62" s="203">
        <f t="shared" si="32"/>
        <v>4943518.1999999993</v>
      </c>
      <c r="S62" s="203">
        <f t="shared" si="32"/>
        <v>5570905.8199999994</v>
      </c>
      <c r="T62" s="203">
        <f t="shared" si="32"/>
        <v>6583375.0799999991</v>
      </c>
      <c r="U62" s="203">
        <f t="shared" si="32"/>
        <v>6956065.5399999991</v>
      </c>
      <c r="V62" s="203">
        <f t="shared" si="32"/>
        <v>7394968.8399999989</v>
      </c>
      <c r="W62" s="203">
        <f t="shared" si="32"/>
        <v>8017298.8599999994</v>
      </c>
      <c r="X62" s="203">
        <f t="shared" si="32"/>
        <v>8868351.2100000009</v>
      </c>
      <c r="Y62" s="203">
        <f t="shared" si="32"/>
        <v>9420383.3599999994</v>
      </c>
      <c r="Z62" s="203">
        <f t="shared" si="32"/>
        <v>9896804.6099999994</v>
      </c>
      <c r="AA62" s="203">
        <f t="shared" si="32"/>
        <v>10535217.989999998</v>
      </c>
      <c r="AB62" s="203">
        <f t="shared" si="32"/>
        <v>11495446.989999996</v>
      </c>
      <c r="AC62" s="203">
        <f t="shared" si="32"/>
        <v>10533774.629999997</v>
      </c>
      <c r="AD62" s="250"/>
      <c r="AE62" s="141">
        <v>55</v>
      </c>
    </row>
    <row r="63" spans="1:31">
      <c r="A63" s="182" t="s">
        <v>53</v>
      </c>
      <c r="B63" s="189">
        <f>IFERROR(HLOOKUP($B$7,$F$8:$AC$75,AE63,FALSE),"-  ")</f>
        <v>0.35863813023173363</v>
      </c>
      <c r="F63" s="189">
        <f>IFERROR(F61/F60,"-  ")</f>
        <v>2.5078649962410963E-4</v>
      </c>
      <c r="G63" s="189">
        <f t="shared" ref="G63:AC63" si="33">IFERROR(G61/G60,"-  ")</f>
        <v>7.213771862660379E-4</v>
      </c>
      <c r="H63" s="189">
        <f t="shared" si="33"/>
        <v>5.3735668509955377E-3</v>
      </c>
      <c r="I63" s="189">
        <f t="shared" si="33"/>
        <v>1.2658113210527844E-2</v>
      </c>
      <c r="J63" s="189">
        <f t="shared" si="33"/>
        <v>1.4211042048547786E-2</v>
      </c>
      <c r="K63" s="189">
        <f t="shared" si="33"/>
        <v>2.8217328461915093E-2</v>
      </c>
      <c r="L63" s="189">
        <f t="shared" si="33"/>
        <v>5.7353229380070821E-2</v>
      </c>
      <c r="M63" s="189">
        <f t="shared" si="33"/>
        <v>7.0867688263596962E-2</v>
      </c>
      <c r="N63" s="189">
        <f t="shared" si="33"/>
        <v>7.2893484199089101E-2</v>
      </c>
      <c r="O63" s="189">
        <f t="shared" si="33"/>
        <v>8.9714180846210023E-2</v>
      </c>
      <c r="P63" s="189">
        <f t="shared" si="33"/>
        <v>0.1017617642649802</v>
      </c>
      <c r="Q63" s="189">
        <f t="shared" si="33"/>
        <v>0.13349789151744113</v>
      </c>
      <c r="R63" s="189">
        <f t="shared" si="33"/>
        <v>0.14200241716512721</v>
      </c>
      <c r="S63" s="189">
        <f t="shared" si="33"/>
        <v>0.16178146356835821</v>
      </c>
      <c r="T63" s="189">
        <f t="shared" si="33"/>
        <v>0.19634991042536773</v>
      </c>
      <c r="U63" s="189">
        <f t="shared" si="33"/>
        <v>0.20775460489942033</v>
      </c>
      <c r="V63" s="189">
        <f t="shared" si="33"/>
        <v>0.22739172813790137</v>
      </c>
      <c r="W63" s="189">
        <f t="shared" si="33"/>
        <v>0.24836224124959902</v>
      </c>
      <c r="X63" s="189">
        <f t="shared" si="33"/>
        <v>0.27376136272059021</v>
      </c>
      <c r="Y63" s="189">
        <f t="shared" si="33"/>
        <v>0.29317499113173856</v>
      </c>
      <c r="Z63" s="189">
        <f t="shared" si="33"/>
        <v>0.31118470166943929</v>
      </c>
      <c r="AA63" s="189">
        <f t="shared" si="33"/>
        <v>0.33185610200221655</v>
      </c>
      <c r="AB63" s="189">
        <f t="shared" si="33"/>
        <v>0.35863813023173363</v>
      </c>
      <c r="AC63" s="189">
        <f t="shared" si="33"/>
        <v>0.35863813023173363</v>
      </c>
      <c r="AD63" s="250"/>
      <c r="AE63" s="141">
        <v>56</v>
      </c>
    </row>
    <row r="64" spans="1:31">
      <c r="A64" s="182" t="s">
        <v>54</v>
      </c>
      <c r="B64" s="189">
        <f>IFERROR(HLOOKUP($B$7,$F$8:$AC$75,AE64,FALSE),"-  ")</f>
        <v>0.39137970570684311</v>
      </c>
      <c r="F64" s="189">
        <f>IFERROR(F62/F60,"-  ")</f>
        <v>2.5078649962410963E-4</v>
      </c>
      <c r="G64" s="189">
        <f t="shared" ref="G64:AC64" si="34">IFERROR(G62/G60,"-  ")</f>
        <v>7.213771862660379E-4</v>
      </c>
      <c r="H64" s="189">
        <f t="shared" si="34"/>
        <v>5.3735668509955377E-3</v>
      </c>
      <c r="I64" s="189">
        <f t="shared" si="34"/>
        <v>1.2658113210527844E-2</v>
      </c>
      <c r="J64" s="189">
        <f t="shared" si="34"/>
        <v>1.4211042048547786E-2</v>
      </c>
      <c r="K64" s="189">
        <f t="shared" si="34"/>
        <v>2.8217328461915093E-2</v>
      </c>
      <c r="L64" s="189">
        <f t="shared" si="34"/>
        <v>5.7353229380070821E-2</v>
      </c>
      <c r="M64" s="189">
        <f t="shared" si="34"/>
        <v>7.0867688263596962E-2</v>
      </c>
      <c r="N64" s="189">
        <f t="shared" si="34"/>
        <v>7.2893484199089101E-2</v>
      </c>
      <c r="O64" s="189">
        <f t="shared" si="34"/>
        <v>0.11209645035644468</v>
      </c>
      <c r="P64" s="189">
        <f t="shared" si="34"/>
        <v>0.12415022717355136</v>
      </c>
      <c r="Q64" s="189">
        <f t="shared" si="34"/>
        <v>0.16218616679236061</v>
      </c>
      <c r="R64" s="189">
        <f t="shared" si="34"/>
        <v>0.16830947939262544</v>
      </c>
      <c r="S64" s="189">
        <f t="shared" si="34"/>
        <v>0.18966983034664406</v>
      </c>
      <c r="T64" s="189">
        <f t="shared" si="34"/>
        <v>0.22414086234398486</v>
      </c>
      <c r="U64" s="189">
        <f t="shared" si="34"/>
        <v>0.23682966711003148</v>
      </c>
      <c r="V64" s="189">
        <f t="shared" si="34"/>
        <v>0.25177278715896856</v>
      </c>
      <c r="W64" s="189">
        <f t="shared" si="34"/>
        <v>0.27296094454789094</v>
      </c>
      <c r="X64" s="189">
        <f t="shared" si="34"/>
        <v>0.3019362961435158</v>
      </c>
      <c r="Y64" s="189">
        <f t="shared" si="34"/>
        <v>0.32073105728639811</v>
      </c>
      <c r="Z64" s="189">
        <f t="shared" si="34"/>
        <v>0.33695153212132112</v>
      </c>
      <c r="AA64" s="189">
        <f t="shared" si="34"/>
        <v>0.35868727158417701</v>
      </c>
      <c r="AB64" s="189">
        <f t="shared" si="34"/>
        <v>0.39137970570684311</v>
      </c>
      <c r="AC64" s="189">
        <f t="shared" si="34"/>
        <v>0.35863813023173363</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0.9</v>
      </c>
      <c r="E69" s="175" t="s">
        <v>31</v>
      </c>
      <c r="F69" s="257">
        <v>0.9</v>
      </c>
      <c r="G69" s="257">
        <v>0.9</v>
      </c>
      <c r="H69" s="257">
        <v>0.9</v>
      </c>
      <c r="I69" s="257">
        <v>0.9</v>
      </c>
      <c r="J69" s="257">
        <v>0.9</v>
      </c>
      <c r="K69" s="257">
        <v>0.9</v>
      </c>
      <c r="L69" s="257">
        <v>0.9</v>
      </c>
      <c r="M69" s="257">
        <v>0.9</v>
      </c>
      <c r="N69" s="257">
        <v>0.9</v>
      </c>
      <c r="O69" s="257">
        <v>0.9</v>
      </c>
      <c r="P69" s="257">
        <v>0.9</v>
      </c>
      <c r="Q69" s="257">
        <v>0.9</v>
      </c>
      <c r="R69" s="257">
        <v>0.9</v>
      </c>
      <c r="S69" s="257">
        <v>0.9</v>
      </c>
      <c r="T69" s="257">
        <v>0.9</v>
      </c>
      <c r="U69" s="257">
        <v>0.9</v>
      </c>
      <c r="V69" s="257">
        <v>0.9</v>
      </c>
      <c r="W69" s="257">
        <v>0.9</v>
      </c>
      <c r="X69" s="257">
        <v>0.9</v>
      </c>
      <c r="Y69" s="257">
        <v>0.9</v>
      </c>
      <c r="Z69" s="257">
        <v>0.9</v>
      </c>
      <c r="AA69" s="257">
        <v>0.9</v>
      </c>
      <c r="AB69" s="257">
        <v>0.9</v>
      </c>
      <c r="AC69" s="257">
        <v>0.9</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2462</v>
      </c>
      <c r="E71" s="175" t="s">
        <v>111</v>
      </c>
      <c r="F71" s="176">
        <v>159</v>
      </c>
      <c r="G71" s="176">
        <v>192</v>
      </c>
      <c r="H71" s="176">
        <v>192</v>
      </c>
      <c r="I71" s="176">
        <v>218</v>
      </c>
      <c r="J71" s="176">
        <v>289</v>
      </c>
      <c r="K71" s="176">
        <v>356</v>
      </c>
      <c r="L71" s="176">
        <v>405</v>
      </c>
      <c r="M71" s="176">
        <v>499</v>
      </c>
      <c r="N71" s="176">
        <v>572</v>
      </c>
      <c r="O71" s="176">
        <v>897</v>
      </c>
      <c r="P71" s="176">
        <v>1018</v>
      </c>
      <c r="Q71" s="176">
        <v>1111</v>
      </c>
      <c r="R71" s="235">
        <v>1247</v>
      </c>
      <c r="S71" s="235">
        <v>1371</v>
      </c>
      <c r="T71" s="235">
        <v>1479</v>
      </c>
      <c r="U71" s="235">
        <v>1605</v>
      </c>
      <c r="V71" s="235">
        <v>1685</v>
      </c>
      <c r="W71" s="235">
        <v>1823</v>
      </c>
      <c r="X71" s="235">
        <v>1905</v>
      </c>
      <c r="Y71" s="235">
        <v>1992</v>
      </c>
      <c r="Z71" s="235">
        <v>2118</v>
      </c>
      <c r="AA71" s="235">
        <v>2280</v>
      </c>
      <c r="AB71" s="235">
        <v>2462</v>
      </c>
      <c r="AC71" s="235"/>
      <c r="AD71" s="249"/>
      <c r="AE71" s="141">
        <v>64</v>
      </c>
    </row>
    <row r="72" spans="1:31">
      <c r="A72" s="173" t="s">
        <v>32</v>
      </c>
      <c r="B72" s="174">
        <f>HLOOKUP($B$7,$F$8:$AC$75,AE72,FALSE)</f>
        <v>2100</v>
      </c>
      <c r="E72" s="175" t="s">
        <v>111</v>
      </c>
      <c r="F72" s="176">
        <v>3</v>
      </c>
      <c r="G72" s="176">
        <v>36</v>
      </c>
      <c r="H72" s="176">
        <v>147</v>
      </c>
      <c r="I72" s="176">
        <v>218</v>
      </c>
      <c r="J72" s="176">
        <v>289</v>
      </c>
      <c r="K72" s="176">
        <v>356</v>
      </c>
      <c r="L72" s="176">
        <v>405</v>
      </c>
      <c r="M72" s="176">
        <v>499</v>
      </c>
      <c r="N72" s="176">
        <v>572</v>
      </c>
      <c r="O72" s="176">
        <v>667</v>
      </c>
      <c r="P72" s="176">
        <v>771</v>
      </c>
      <c r="Q72" s="176">
        <v>883</v>
      </c>
      <c r="R72" s="235">
        <v>1022</v>
      </c>
      <c r="S72" s="235">
        <v>1146</v>
      </c>
      <c r="T72" s="235">
        <v>1259</v>
      </c>
      <c r="U72" s="235">
        <v>1387</v>
      </c>
      <c r="V72" s="235">
        <v>1486</v>
      </c>
      <c r="W72" s="235">
        <v>1603</v>
      </c>
      <c r="X72" s="235">
        <v>1687</v>
      </c>
      <c r="Y72" s="235">
        <v>1779</v>
      </c>
      <c r="Z72" s="235">
        <v>1903</v>
      </c>
      <c r="AA72" s="235">
        <v>2024</v>
      </c>
      <c r="AB72" s="235">
        <v>2100</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c r="A74" s="173" t="s">
        <v>104</v>
      </c>
      <c r="B74" s="174">
        <f>HLOOKUP($B$7,$F$8:$AC$75,AE75,FALSE)</f>
        <v>0</v>
      </c>
      <c r="C74" s="258"/>
      <c r="D74" s="259"/>
      <c r="E74" s="260" t="s">
        <v>28</v>
      </c>
      <c r="F74" s="223"/>
      <c r="G74" s="223"/>
      <c r="H74" s="224">
        <v>47916</v>
      </c>
      <c r="I74" s="223">
        <f>H74</f>
        <v>47916</v>
      </c>
      <c r="J74" s="223">
        <f>H74</f>
        <v>47916</v>
      </c>
      <c r="K74" s="224">
        <v>39112</v>
      </c>
      <c r="L74" s="223">
        <f>K74</f>
        <v>39112</v>
      </c>
      <c r="M74" s="223">
        <f>K74</f>
        <v>39112</v>
      </c>
      <c r="N74" s="224">
        <v>28680</v>
      </c>
      <c r="O74" s="223">
        <f>N74</f>
        <v>28680</v>
      </c>
      <c r="P74" s="223">
        <f>N74</f>
        <v>28680</v>
      </c>
      <c r="Q74" s="224">
        <v>27507</v>
      </c>
      <c r="R74" s="223">
        <f>Q74</f>
        <v>27507</v>
      </c>
      <c r="S74" s="223">
        <f>Q74</f>
        <v>27507</v>
      </c>
      <c r="T74" s="238">
        <v>49500</v>
      </c>
      <c r="U74" s="223">
        <f>T74</f>
        <v>49500</v>
      </c>
      <c r="V74" s="223">
        <f>T74</f>
        <v>49500</v>
      </c>
      <c r="W74" s="238"/>
      <c r="X74" s="223">
        <f>W74</f>
        <v>0</v>
      </c>
      <c r="Y74" s="223">
        <f>W74</f>
        <v>0</v>
      </c>
      <c r="Z74" s="238"/>
      <c r="AA74" s="223">
        <f>Z74</f>
        <v>0</v>
      </c>
      <c r="AB74" s="223">
        <f>Z74</f>
        <v>0</v>
      </c>
      <c r="AC74" s="238"/>
      <c r="AD74" s="245"/>
      <c r="AE74" s="141">
        <v>67</v>
      </c>
    </row>
    <row r="75" spans="1:31" s="141" customFormat="1" ht="15" customHeight="1">
      <c r="A75" s="173" t="s">
        <v>105</v>
      </c>
      <c r="B75" s="174">
        <f>HLOOKUP($B$7,$F$8:$AC$75,AE75,FALSE)</f>
        <v>0</v>
      </c>
      <c r="C75" s="222"/>
      <c r="D75" s="222"/>
      <c r="E75" s="260" t="s">
        <v>28</v>
      </c>
      <c r="F75" s="223"/>
      <c r="G75" s="223"/>
      <c r="H75" s="224">
        <v>52305</v>
      </c>
      <c r="I75" s="223">
        <f>H75</f>
        <v>52305</v>
      </c>
      <c r="J75" s="223">
        <f>H75</f>
        <v>52305</v>
      </c>
      <c r="K75" s="224">
        <v>44976</v>
      </c>
      <c r="L75" s="223">
        <f>K75</f>
        <v>44976</v>
      </c>
      <c r="M75" s="223">
        <f>K75</f>
        <v>44976</v>
      </c>
      <c r="N75" s="224">
        <v>32083</v>
      </c>
      <c r="O75" s="223">
        <f>N75</f>
        <v>32083</v>
      </c>
      <c r="P75" s="223">
        <f>N75</f>
        <v>32083</v>
      </c>
      <c r="Q75" s="224">
        <v>5506</v>
      </c>
      <c r="R75" s="223">
        <f>Q75</f>
        <v>5506</v>
      </c>
      <c r="S75" s="223">
        <f>Q75</f>
        <v>5506</v>
      </c>
      <c r="T75" s="238">
        <v>61875</v>
      </c>
      <c r="U75" s="223">
        <f>T75</f>
        <v>61875</v>
      </c>
      <c r="V75" s="223">
        <f>T75</f>
        <v>61875</v>
      </c>
      <c r="W75" s="238"/>
      <c r="X75" s="223">
        <f>W75</f>
        <v>0</v>
      </c>
      <c r="Y75" s="223">
        <f>W75</f>
        <v>0</v>
      </c>
      <c r="Z75" s="238"/>
      <c r="AA75" s="223">
        <f>Z75</f>
        <v>0</v>
      </c>
      <c r="AB75" s="223">
        <f>Z75</f>
        <v>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39"/>
      <c r="X76" s="222"/>
      <c r="Y76" s="222"/>
      <c r="Z76" s="222"/>
      <c r="AA76" s="222"/>
      <c r="AB76" s="222"/>
      <c r="AC76" s="222"/>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0" s="141" customFormat="1">
      <c r="A81" s="228">
        <f>VLOOKUP(B7,E88:T111,6,FALSE)</f>
        <v>0</v>
      </c>
      <c r="B81" s="230"/>
      <c r="C81" s="222"/>
    </row>
    <row r="82" spans="1:30" s="141" customFormat="1">
      <c r="A82" s="167" t="s">
        <v>37</v>
      </c>
      <c r="B82" s="160"/>
      <c r="C82" s="222"/>
    </row>
    <row r="83" spans="1:30" s="141" customFormat="1">
      <c r="A83" s="228">
        <f>VLOOKUP(B7,E88:T111,10,FALSE)</f>
        <v>0</v>
      </c>
      <c r="B83" s="261"/>
      <c r="C83" s="222"/>
    </row>
    <row r="84" spans="1:30">
      <c r="A84" s="167" t="s">
        <v>49</v>
      </c>
    </row>
    <row r="85" spans="1:30">
      <c r="A85" s="228">
        <f>VLOOKUP(B7,E88:T111,14,FALSE)</f>
        <v>0</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0">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0">
      <c r="D87" s="222"/>
      <c r="E87" s="139"/>
      <c r="F87" s="326" t="s">
        <v>26</v>
      </c>
      <c r="G87" s="326"/>
      <c r="H87" s="326"/>
      <c r="I87" s="326"/>
      <c r="J87" s="326" t="s">
        <v>100</v>
      </c>
      <c r="K87" s="326"/>
      <c r="L87" s="326"/>
      <c r="M87" s="326"/>
      <c r="N87" s="326" t="s">
        <v>34</v>
      </c>
      <c r="O87" s="326"/>
      <c r="P87" s="326"/>
      <c r="Q87" s="326"/>
      <c r="R87" s="326" t="s">
        <v>49</v>
      </c>
      <c r="S87" s="326"/>
      <c r="T87" s="326"/>
      <c r="U87" s="233"/>
      <c r="V87" s="233"/>
      <c r="W87" s="233"/>
      <c r="X87" s="233"/>
      <c r="Y87" s="233"/>
      <c r="Z87" s="233"/>
      <c r="AA87" s="233"/>
      <c r="AB87" s="233"/>
      <c r="AC87" s="233"/>
    </row>
    <row r="88" spans="1:30">
      <c r="D88" s="222"/>
      <c r="E88" s="162">
        <v>40909</v>
      </c>
      <c r="F88" s="327"/>
      <c r="G88" s="327"/>
      <c r="H88" s="327"/>
      <c r="I88" s="327"/>
      <c r="J88" s="327"/>
      <c r="K88" s="327"/>
      <c r="L88" s="327"/>
      <c r="M88" s="327"/>
      <c r="N88" s="327"/>
      <c r="O88" s="327"/>
      <c r="P88" s="327"/>
      <c r="Q88" s="327"/>
      <c r="R88" s="329"/>
      <c r="S88" s="329"/>
      <c r="T88" s="329"/>
    </row>
    <row r="89" spans="1:30">
      <c r="D89" s="222"/>
      <c r="E89" s="162">
        <v>40940</v>
      </c>
      <c r="F89" s="327"/>
      <c r="G89" s="327"/>
      <c r="H89" s="327"/>
      <c r="I89" s="327"/>
      <c r="J89" s="327"/>
      <c r="K89" s="327"/>
      <c r="L89" s="327"/>
      <c r="M89" s="327"/>
      <c r="N89" s="327"/>
      <c r="O89" s="327"/>
      <c r="P89" s="327"/>
      <c r="Q89" s="327"/>
      <c r="R89" s="329"/>
      <c r="S89" s="329"/>
      <c r="T89" s="329"/>
    </row>
    <row r="90" spans="1:30">
      <c r="D90" s="222"/>
      <c r="E90" s="162">
        <v>40969</v>
      </c>
      <c r="F90" s="327"/>
      <c r="G90" s="327"/>
      <c r="H90" s="327"/>
      <c r="I90" s="327"/>
      <c r="J90" s="327"/>
      <c r="K90" s="327"/>
      <c r="L90" s="327"/>
      <c r="M90" s="327"/>
      <c r="N90" s="327"/>
      <c r="O90" s="327"/>
      <c r="P90" s="327"/>
      <c r="Q90" s="327"/>
      <c r="R90" s="329"/>
      <c r="S90" s="329"/>
      <c r="T90" s="329"/>
    </row>
    <row r="91" spans="1:30">
      <c r="D91" s="222"/>
      <c r="E91" s="162">
        <v>41000</v>
      </c>
      <c r="F91" s="327"/>
      <c r="G91" s="327"/>
      <c r="H91" s="327"/>
      <c r="I91" s="327"/>
      <c r="J91" s="327"/>
      <c r="K91" s="327"/>
      <c r="L91" s="327"/>
      <c r="M91" s="327"/>
      <c r="N91" s="327"/>
      <c r="O91" s="327"/>
      <c r="P91" s="327"/>
      <c r="Q91" s="327"/>
      <c r="R91" s="329"/>
      <c r="S91" s="329"/>
      <c r="T91" s="329"/>
    </row>
    <row r="92" spans="1:30">
      <c r="D92" s="222"/>
      <c r="E92" s="162">
        <v>41030</v>
      </c>
      <c r="F92" s="327"/>
      <c r="G92" s="327"/>
      <c r="H92" s="327"/>
      <c r="I92" s="327"/>
      <c r="J92" s="327"/>
      <c r="K92" s="327"/>
      <c r="L92" s="327"/>
      <c r="M92" s="327"/>
      <c r="N92" s="327"/>
      <c r="O92" s="327"/>
      <c r="P92" s="327"/>
      <c r="Q92" s="327"/>
      <c r="R92" s="329"/>
      <c r="S92" s="329"/>
      <c r="T92" s="329"/>
    </row>
    <row r="93" spans="1:30">
      <c r="D93" s="222"/>
      <c r="E93" s="162">
        <v>41061</v>
      </c>
      <c r="F93" s="327"/>
      <c r="G93" s="327"/>
      <c r="H93" s="327"/>
      <c r="I93" s="327"/>
      <c r="J93" s="327"/>
      <c r="K93" s="327"/>
      <c r="L93" s="327"/>
      <c r="M93" s="327"/>
      <c r="N93" s="327"/>
      <c r="O93" s="327"/>
      <c r="P93" s="327"/>
      <c r="Q93" s="327"/>
      <c r="R93" s="329"/>
      <c r="S93" s="329"/>
      <c r="T93" s="329"/>
    </row>
    <row r="94" spans="1:30">
      <c r="D94" s="222"/>
      <c r="E94" s="162">
        <v>41091</v>
      </c>
      <c r="F94" s="327"/>
      <c r="G94" s="327"/>
      <c r="H94" s="327"/>
      <c r="I94" s="327"/>
      <c r="J94" s="327"/>
      <c r="K94" s="327"/>
      <c r="L94" s="327"/>
      <c r="M94" s="327"/>
      <c r="N94" s="327"/>
      <c r="O94" s="327"/>
      <c r="P94" s="327"/>
      <c r="Q94" s="327"/>
      <c r="R94" s="329"/>
      <c r="S94" s="329"/>
      <c r="T94" s="329"/>
    </row>
    <row r="95" spans="1:30">
      <c r="D95" s="222"/>
      <c r="E95" s="162">
        <v>41122</v>
      </c>
      <c r="F95" s="327"/>
      <c r="G95" s="327"/>
      <c r="H95" s="327"/>
      <c r="I95" s="327"/>
      <c r="J95" s="327"/>
      <c r="K95" s="327"/>
      <c r="L95" s="327"/>
      <c r="M95" s="327"/>
      <c r="N95" s="327"/>
      <c r="O95" s="327"/>
      <c r="P95" s="327"/>
      <c r="Q95" s="327"/>
      <c r="R95" s="329"/>
      <c r="S95" s="329"/>
      <c r="T95" s="329"/>
    </row>
    <row r="96" spans="1:30">
      <c r="D96" s="234"/>
      <c r="E96" s="162">
        <v>41153</v>
      </c>
      <c r="F96" s="327"/>
      <c r="G96" s="327"/>
      <c r="H96" s="327"/>
      <c r="I96" s="327"/>
      <c r="J96" s="327"/>
      <c r="K96" s="327"/>
      <c r="L96" s="327"/>
      <c r="M96" s="327"/>
      <c r="N96" s="327"/>
      <c r="O96" s="327"/>
      <c r="P96" s="327"/>
      <c r="Q96" s="327"/>
      <c r="R96" s="329"/>
      <c r="S96" s="329"/>
      <c r="T96" s="329"/>
    </row>
    <row r="97" spans="4:20">
      <c r="D97" s="234"/>
      <c r="E97" s="162">
        <v>41183</v>
      </c>
      <c r="F97" s="327" t="s">
        <v>143</v>
      </c>
      <c r="G97" s="327"/>
      <c r="H97" s="327"/>
      <c r="I97" s="327"/>
      <c r="J97" s="327"/>
      <c r="K97" s="327"/>
      <c r="L97" s="327"/>
      <c r="M97" s="327"/>
      <c r="N97" s="327"/>
      <c r="O97" s="327"/>
      <c r="P97" s="327"/>
      <c r="Q97" s="327"/>
      <c r="R97" s="329"/>
      <c r="S97" s="329"/>
      <c r="T97" s="329"/>
    </row>
    <row r="98" spans="4:20" ht="102.75">
      <c r="D98" s="234"/>
      <c r="E98" s="162">
        <v>41214</v>
      </c>
      <c r="F98" s="240" t="s">
        <v>140</v>
      </c>
      <c r="G98" s="240"/>
      <c r="H98" s="240"/>
      <c r="I98" s="240"/>
      <c r="J98" s="327"/>
      <c r="K98" s="327"/>
      <c r="L98" s="327"/>
      <c r="M98" s="327"/>
      <c r="N98" s="327"/>
      <c r="O98" s="327"/>
      <c r="P98" s="327"/>
      <c r="Q98" s="327"/>
      <c r="R98" s="329" t="s">
        <v>141</v>
      </c>
      <c r="S98" s="329"/>
      <c r="T98" s="329"/>
    </row>
    <row r="99" spans="4:20">
      <c r="D99" s="234"/>
      <c r="E99" s="162">
        <v>41244</v>
      </c>
      <c r="F99" s="327" t="s">
        <v>142</v>
      </c>
      <c r="G99" s="327"/>
      <c r="H99" s="327"/>
      <c r="I99" s="327"/>
      <c r="J99" s="327"/>
      <c r="K99" s="327"/>
      <c r="L99" s="327"/>
      <c r="M99" s="327"/>
      <c r="N99" s="327"/>
      <c r="O99" s="327"/>
      <c r="P99" s="327"/>
      <c r="Q99" s="327"/>
      <c r="R99" s="329"/>
      <c r="S99" s="329"/>
      <c r="T99" s="329"/>
    </row>
    <row r="100" spans="4:20">
      <c r="E100" s="162">
        <v>41275</v>
      </c>
      <c r="F100" s="327"/>
      <c r="G100" s="327"/>
      <c r="H100" s="327"/>
      <c r="I100" s="327"/>
      <c r="J100" s="327"/>
      <c r="K100" s="327"/>
      <c r="L100" s="327"/>
      <c r="M100" s="327"/>
      <c r="N100" s="327"/>
      <c r="O100" s="327"/>
      <c r="P100" s="327"/>
      <c r="Q100" s="327"/>
      <c r="R100" s="329"/>
      <c r="S100" s="329"/>
      <c r="T100" s="329"/>
    </row>
    <row r="101" spans="4:20">
      <c r="E101" s="162">
        <v>41306</v>
      </c>
      <c r="F101" s="327"/>
      <c r="G101" s="327"/>
      <c r="H101" s="327"/>
      <c r="I101" s="327"/>
      <c r="J101" s="327"/>
      <c r="K101" s="327"/>
      <c r="L101" s="327"/>
      <c r="M101" s="327"/>
      <c r="N101" s="327"/>
      <c r="O101" s="327"/>
      <c r="P101" s="327"/>
      <c r="Q101" s="327"/>
      <c r="R101" s="329"/>
      <c r="S101" s="329"/>
      <c r="T101" s="329"/>
    </row>
    <row r="102" spans="4:20">
      <c r="E102" s="162">
        <v>41334</v>
      </c>
      <c r="F102" s="327"/>
      <c r="G102" s="327"/>
      <c r="H102" s="327"/>
      <c r="I102" s="327"/>
      <c r="J102" s="327"/>
      <c r="K102" s="327"/>
      <c r="L102" s="327"/>
      <c r="M102" s="327"/>
      <c r="N102" s="327"/>
      <c r="O102" s="327"/>
      <c r="P102" s="327"/>
      <c r="Q102" s="327"/>
      <c r="R102" s="329"/>
      <c r="S102" s="329"/>
      <c r="T102" s="329"/>
    </row>
    <row r="103" spans="4:20">
      <c r="E103" s="162">
        <v>41365</v>
      </c>
      <c r="F103" s="327"/>
      <c r="G103" s="327"/>
      <c r="H103" s="327"/>
      <c r="I103" s="327"/>
      <c r="J103" s="327"/>
      <c r="K103" s="327"/>
      <c r="L103" s="327"/>
      <c r="M103" s="327"/>
      <c r="N103" s="327"/>
      <c r="O103" s="327"/>
      <c r="P103" s="327"/>
      <c r="Q103" s="327"/>
      <c r="R103" s="329"/>
      <c r="S103" s="329"/>
      <c r="T103" s="329"/>
    </row>
    <row r="104" spans="4:20">
      <c r="E104" s="162">
        <v>41395</v>
      </c>
      <c r="F104" s="327"/>
      <c r="G104" s="327"/>
      <c r="H104" s="327"/>
      <c r="I104" s="327"/>
      <c r="J104" s="327"/>
      <c r="K104" s="327"/>
      <c r="L104" s="327"/>
      <c r="M104" s="327"/>
      <c r="N104" s="327"/>
      <c r="O104" s="327"/>
      <c r="P104" s="327"/>
      <c r="Q104" s="327"/>
      <c r="R104" s="329"/>
      <c r="S104" s="329"/>
      <c r="T104" s="329"/>
    </row>
    <row r="105" spans="4:20">
      <c r="E105" s="162">
        <v>41426</v>
      </c>
      <c r="F105" s="327"/>
      <c r="G105" s="327"/>
      <c r="H105" s="327"/>
      <c r="I105" s="327"/>
      <c r="J105" s="327"/>
      <c r="K105" s="327"/>
      <c r="L105" s="327"/>
      <c r="M105" s="327"/>
      <c r="N105" s="327"/>
      <c r="O105" s="327"/>
      <c r="P105" s="327"/>
      <c r="Q105" s="327"/>
      <c r="R105" s="329"/>
      <c r="S105" s="329"/>
      <c r="T105" s="329"/>
    </row>
    <row r="106" spans="4:20">
      <c r="E106" s="162">
        <v>41456</v>
      </c>
      <c r="F106" s="327"/>
      <c r="G106" s="327"/>
      <c r="H106" s="327"/>
      <c r="I106" s="327"/>
      <c r="J106" s="327"/>
      <c r="K106" s="327"/>
      <c r="L106" s="327"/>
      <c r="M106" s="327"/>
      <c r="N106" s="327"/>
      <c r="O106" s="327"/>
      <c r="P106" s="327"/>
      <c r="Q106" s="327"/>
      <c r="R106" s="329"/>
      <c r="S106" s="329"/>
      <c r="T106" s="329"/>
    </row>
    <row r="107" spans="4:20">
      <c r="E107" s="162">
        <v>41487</v>
      </c>
      <c r="F107" s="327"/>
      <c r="G107" s="327"/>
      <c r="H107" s="327"/>
      <c r="I107" s="327"/>
      <c r="J107" s="327"/>
      <c r="K107" s="327"/>
      <c r="L107" s="327"/>
      <c r="M107" s="327"/>
      <c r="N107" s="327"/>
      <c r="O107" s="327"/>
      <c r="P107" s="327"/>
      <c r="Q107" s="327"/>
      <c r="R107" s="329"/>
      <c r="S107" s="329"/>
      <c r="T107" s="329"/>
    </row>
    <row r="108" spans="4:20">
      <c r="E108" s="162">
        <v>41518</v>
      </c>
      <c r="F108" s="327"/>
      <c r="G108" s="327"/>
      <c r="H108" s="327"/>
      <c r="I108" s="327"/>
      <c r="J108" s="327"/>
      <c r="K108" s="327"/>
      <c r="L108" s="327"/>
      <c r="M108" s="327"/>
      <c r="N108" s="327"/>
      <c r="O108" s="327"/>
      <c r="P108" s="327"/>
      <c r="Q108" s="327"/>
      <c r="R108" s="329"/>
      <c r="S108" s="329"/>
      <c r="T108" s="329"/>
    </row>
    <row r="109" spans="4:20">
      <c r="E109" s="162">
        <v>41548</v>
      </c>
      <c r="F109" s="327"/>
      <c r="G109" s="327"/>
      <c r="H109" s="327"/>
      <c r="I109" s="327"/>
      <c r="J109" s="327"/>
      <c r="K109" s="327"/>
      <c r="L109" s="327"/>
      <c r="M109" s="327"/>
      <c r="N109" s="327"/>
      <c r="O109" s="327"/>
      <c r="P109" s="327"/>
      <c r="Q109" s="327"/>
      <c r="R109" s="329"/>
      <c r="S109" s="329"/>
      <c r="T109" s="329"/>
    </row>
    <row r="110" spans="4:20">
      <c r="E110" s="162">
        <v>41579</v>
      </c>
      <c r="F110" s="327"/>
      <c r="G110" s="327"/>
      <c r="H110" s="327"/>
      <c r="I110" s="327"/>
      <c r="J110" s="327"/>
      <c r="K110" s="327"/>
      <c r="L110" s="327"/>
      <c r="M110" s="327"/>
      <c r="N110" s="327"/>
      <c r="O110" s="327"/>
      <c r="P110" s="327"/>
      <c r="Q110" s="327"/>
      <c r="R110" s="329"/>
      <c r="S110" s="329"/>
      <c r="T110" s="329"/>
    </row>
    <row r="111" spans="4:20">
      <c r="E111" s="162">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scale="70" topLeftCell="A46">
      <pane xSplit="1" topLeftCell="T1" activePane="topRight" state="frozen"/>
      <selection pane="topRight" activeCell="AB71" sqref="AB71:AB72"/>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6">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6">
      <pane xSplit="1" topLeftCell="T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S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8">
      <pane xSplit="1" topLeftCell="S1" activePane="topRight" state="frozen"/>
      <selection pane="topRight" activeCell="AF17" sqref="AF17:AF23"/>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19">
      <pane xSplit="1" topLeftCell="S1" activePane="topRight" state="frozen"/>
      <selection pane="topRight" activeCell="X32" sqref="X32:X39"/>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8">
      <pane xSplit="1" topLeftCell="C1" activePane="topRight" state="frozen"/>
      <selection pane="topRight" activeCell="X32" sqref="F32: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59">
      <pane xSplit="1" topLeftCell="R1" activePane="topRight" state="frozen"/>
      <selection pane="topRight" activeCell="W71" sqref="W71:W72"/>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pane xSplit="1" topLeftCell="B1" activePane="topRight" state="frozen"/>
      <selection pane="topRight" activeCell="B61" sqref="B61"/>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1">
      <pane xSplit="1" topLeftCell="Q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46">
      <pane xSplit="1" topLeftCell="L1" activePane="topRight" state="frozen"/>
      <selection pane="topRight" activeCell="V81" sqref="V81"/>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topLeftCell="A46">
      <pane xSplit="1" topLeftCell="L1" activePane="topRight" state="frozen"/>
      <selection pane="topRight" activeCell="V81" sqref="V81"/>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
      <pane xSplit="1" topLeftCell="O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M1" activePane="topRight" state="frozen"/>
      <selection pane="topRight" activeCell="S44" sqref="S44"/>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B37" sqref="B37"/>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O1" activePane="topRight" state="frozen"/>
      <selection pane="topRight" activeCell="S37" sqref="S37"/>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topLeftCell="A46">
      <pane xSplit="1" topLeftCell="L1" activePane="topRight" state="frozen"/>
      <selection pane="topRight" activeCell="V81" sqref="V81"/>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7">
      <pane xSplit="1" topLeftCell="Q1" activePane="topRight" state="frozen"/>
      <selection pane="topRight" activeCell="U38" sqref="U38"/>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7">
      <pane xSplit="1" topLeftCell="N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S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6">
      <pane xSplit="1" topLeftCell="T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6">
      <pane xSplit="1" topLeftCell="T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6">
      <pane xSplit="1" topLeftCell="T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6">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topLeftCell="A46">
      <pane xSplit="1" topLeftCell="T1" activePane="topRight" state="frozen"/>
      <selection pane="topRight" activeCell="AB71" sqref="AB71:AB72"/>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A46">
      <pane xSplit="1" topLeftCell="T1" activePane="topRight" state="frozen"/>
      <selection pane="topRight" activeCell="AB71" sqref="AB71:AB72"/>
      <rowBreaks count="1" manualBreakCount="1">
        <brk id="64" max="1" man="1"/>
      </rowBreaks>
      <pageMargins left="0.5" right="0.5" top="0.25" bottom="0.25" header="0.5" footer="0.5"/>
      <pageSetup scale="99" orientation="portrait" r:id="rId29"/>
      <headerFooter alignWithMargins="0"/>
    </customSheetView>
  </customSheetViews>
  <mergeCells count="101">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7.xml><?xml version="1.0" encoding="utf-8"?>
<worksheet xmlns="http://schemas.openxmlformats.org/spreadsheetml/2006/main" xmlns:r="http://schemas.openxmlformats.org/officeDocument/2006/relationships">
  <dimension ref="A1:AF111"/>
  <sheetViews>
    <sheetView topLeftCell="A49" zoomScale="70" zoomScaleNormal="70" workbookViewId="0">
      <pane xSplit="1" topLeftCell="Y1" activePane="topRight" state="frozen"/>
      <selection activeCell="D27" sqref="D27"/>
      <selection pane="topRight" activeCell="X11" sqref="X11"/>
    </sheetView>
  </sheetViews>
  <sheetFormatPr defaultColWidth="9.140625" defaultRowHeight="15"/>
  <cols>
    <col min="1" max="1" width="70.140625" style="139" bestFit="1" customWidth="1"/>
    <col min="2" max="2" width="58.85546875" style="139" customWidth="1"/>
    <col min="3" max="3" width="6.42578125" style="141" customWidth="1"/>
    <col min="4" max="4" width="4.42578125" style="141" customWidth="1"/>
    <col min="5" max="5" width="25.42578125" style="141" bestFit="1" customWidth="1"/>
    <col min="6" max="6" width="34" style="139" customWidth="1"/>
    <col min="7" max="29" width="16.42578125" style="139" bestFit="1" customWidth="1"/>
    <col min="30" max="30" width="16.42578125" style="140" bestFit="1" customWidth="1"/>
    <col min="31" max="31" width="7" style="139" bestFit="1" customWidth="1"/>
    <col min="32" max="32" width="15.42578125" style="139" customWidth="1"/>
    <col min="33" max="16384" width="9.140625" style="139"/>
  </cols>
  <sheetData>
    <row r="1" spans="1:31">
      <c r="A1" s="136" t="s">
        <v>3</v>
      </c>
      <c r="B1" s="137" t="s">
        <v>117</v>
      </c>
      <c r="C1" s="138"/>
      <c r="D1" s="325" t="s">
        <v>23</v>
      </c>
      <c r="E1" s="325"/>
      <c r="F1" s="325"/>
    </row>
    <row r="2" spans="1:31">
      <c r="A2" s="136" t="s">
        <v>4</v>
      </c>
      <c r="B2" s="271" t="s">
        <v>136</v>
      </c>
      <c r="C2" s="138"/>
      <c r="E2" s="142"/>
      <c r="F2" s="143">
        <v>2012</v>
      </c>
      <c r="G2" s="143">
        <v>2013</v>
      </c>
      <c r="H2" s="143">
        <v>2014</v>
      </c>
      <c r="I2" s="143">
        <v>2015</v>
      </c>
    </row>
    <row r="3" spans="1:31">
      <c r="A3" s="136" t="s">
        <v>5</v>
      </c>
      <c r="B3" s="144" t="s">
        <v>98</v>
      </c>
      <c r="C3" s="145"/>
      <c r="E3" s="146" t="s">
        <v>181</v>
      </c>
      <c r="F3" s="147">
        <v>3754</v>
      </c>
      <c r="G3" s="147">
        <v>4380</v>
      </c>
      <c r="H3" s="147">
        <v>6048</v>
      </c>
      <c r="I3" s="147">
        <v>6674</v>
      </c>
    </row>
    <row r="4" spans="1:31">
      <c r="A4" s="136" t="s">
        <v>7</v>
      </c>
      <c r="B4" s="148">
        <v>41260</v>
      </c>
      <c r="C4" s="149"/>
      <c r="E4" s="146" t="s">
        <v>62</v>
      </c>
      <c r="F4" s="150">
        <v>1241440</v>
      </c>
      <c r="G4" s="150">
        <v>1448347</v>
      </c>
      <c r="H4" s="150">
        <v>2000099</v>
      </c>
      <c r="I4" s="150">
        <v>2207005</v>
      </c>
      <c r="J4" s="151"/>
      <c r="K4" s="151"/>
      <c r="L4" s="151"/>
      <c r="M4" s="151"/>
      <c r="N4" s="151"/>
      <c r="O4" s="151"/>
      <c r="P4" s="151"/>
      <c r="Q4" s="151"/>
      <c r="R4" s="151"/>
      <c r="S4" s="151"/>
      <c r="T4" s="151"/>
      <c r="U4" s="151"/>
      <c r="V4" s="151"/>
      <c r="W4" s="151"/>
      <c r="X4" s="151"/>
      <c r="Y4" s="151"/>
      <c r="Z4" s="151"/>
      <c r="AA4" s="151"/>
      <c r="AB4" s="151"/>
      <c r="AC4" s="151"/>
      <c r="AD4" s="233"/>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233"/>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233"/>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233"/>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112.5</v>
      </c>
      <c r="E11" s="175" t="s">
        <v>24</v>
      </c>
      <c r="F11" s="176">
        <v>126</v>
      </c>
      <c r="G11" s="176">
        <v>125.1</v>
      </c>
      <c r="H11" s="176">
        <v>173.70000000000002</v>
      </c>
      <c r="I11" s="176">
        <v>162.90000000000003</v>
      </c>
      <c r="J11" s="176">
        <v>181.79999999999995</v>
      </c>
      <c r="K11" s="176">
        <v>98.100000000000023</v>
      </c>
      <c r="L11" s="176">
        <v>279.89999999999998</v>
      </c>
      <c r="M11" s="176">
        <v>512.10000000000014</v>
      </c>
      <c r="N11" s="176">
        <v>156.59999999999991</v>
      </c>
      <c r="O11" s="176">
        <v>143.09999999999991</v>
      </c>
      <c r="P11" s="176">
        <v>231.29999999999995</v>
      </c>
      <c r="Q11" s="176">
        <v>334.80000000000018</v>
      </c>
      <c r="R11" s="235">
        <v>162.90000000000009</v>
      </c>
      <c r="S11" s="235">
        <v>109.79999999999973</v>
      </c>
      <c r="T11" s="235">
        <v>45</v>
      </c>
      <c r="U11" s="235">
        <v>119.69999999999982</v>
      </c>
      <c r="V11" s="235">
        <v>105.30000000000018</v>
      </c>
      <c r="W11" s="235">
        <v>113.40000000000009</v>
      </c>
      <c r="X11" s="235">
        <v>82.799999999999727</v>
      </c>
      <c r="Y11" s="235">
        <v>257.40000000000009</v>
      </c>
      <c r="Z11" s="235">
        <v>140.40000000000009</v>
      </c>
      <c r="AA11" s="235">
        <v>209.69999999999982</v>
      </c>
      <c r="AB11" s="235">
        <v>112.5</v>
      </c>
      <c r="AC11" s="235"/>
      <c r="AD11" s="177">
        <f>SUM(F11:AC11)</f>
        <v>3984.2999999999997</v>
      </c>
      <c r="AE11" s="141">
        <v>4</v>
      </c>
    </row>
    <row r="12" spans="1:31">
      <c r="A12" s="173" t="s">
        <v>97</v>
      </c>
      <c r="B12" s="178">
        <f>HLOOKUP($B$7,$F$8:$AC$75,AE12,FALSE)</f>
        <v>0</v>
      </c>
      <c r="E12" s="175" t="s">
        <v>24</v>
      </c>
      <c r="F12" s="179">
        <v>0</v>
      </c>
      <c r="G12" s="179">
        <v>0</v>
      </c>
      <c r="H12" s="179">
        <v>0</v>
      </c>
      <c r="I12" s="179">
        <v>0</v>
      </c>
      <c r="J12" s="179">
        <v>0</v>
      </c>
      <c r="K12" s="179">
        <v>0</v>
      </c>
      <c r="L12" s="179">
        <v>0</v>
      </c>
      <c r="M12" s="179">
        <v>0</v>
      </c>
      <c r="N12" s="179">
        <v>0</v>
      </c>
      <c r="O12" s="179">
        <v>0</v>
      </c>
      <c r="P12" s="179">
        <v>0</v>
      </c>
      <c r="Q12" s="179">
        <v>0</v>
      </c>
      <c r="R12" s="236">
        <v>0</v>
      </c>
      <c r="S12" s="236"/>
      <c r="T12" s="236"/>
      <c r="U12" s="236"/>
      <c r="V12" s="236"/>
      <c r="W12" s="236"/>
      <c r="X12" s="236"/>
      <c r="Y12" s="236"/>
      <c r="Z12" s="236"/>
      <c r="AA12" s="236"/>
      <c r="AB12" s="236"/>
      <c r="AC12" s="236"/>
      <c r="AD12" s="180">
        <f>SUM(F12:AC12)</f>
        <v>0</v>
      </c>
      <c r="AE12" s="141">
        <v>5</v>
      </c>
    </row>
    <row r="13" spans="1:31">
      <c r="A13" s="173" t="s">
        <v>21</v>
      </c>
      <c r="B13" s="174">
        <f>HLOOKUP($B$7,$F$8:$AC$75,AE13,FALSE)</f>
        <v>0</v>
      </c>
      <c r="E13" s="175" t="s">
        <v>24</v>
      </c>
      <c r="F13" s="176">
        <v>0</v>
      </c>
      <c r="G13" s="176">
        <v>0</v>
      </c>
      <c r="H13" s="176">
        <v>0</v>
      </c>
      <c r="I13" s="176">
        <v>0</v>
      </c>
      <c r="J13" s="176">
        <v>287.10000000000002</v>
      </c>
      <c r="K13" s="176">
        <v>0</v>
      </c>
      <c r="L13" s="176">
        <v>-287.10000000000002</v>
      </c>
      <c r="M13" s="176">
        <v>0</v>
      </c>
      <c r="N13" s="176">
        <v>587.70000000000005</v>
      </c>
      <c r="O13" s="176">
        <v>-587.70000000000005</v>
      </c>
      <c r="P13" s="176">
        <v>0</v>
      </c>
      <c r="Q13" s="176">
        <v>0</v>
      </c>
      <c r="R13" s="235">
        <v>0</v>
      </c>
      <c r="S13" s="235"/>
      <c r="T13" s="235"/>
      <c r="U13" s="235"/>
      <c r="V13" s="235"/>
      <c r="W13" s="235"/>
      <c r="X13" s="235"/>
      <c r="Y13" s="235"/>
      <c r="Z13" s="235"/>
      <c r="AA13" s="235"/>
      <c r="AB13" s="235"/>
      <c r="AC13" s="235"/>
      <c r="AD13" s="177">
        <f>SUM(F13:AC13)</f>
        <v>0</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4380</v>
      </c>
      <c r="E15" s="142"/>
      <c r="F15" s="177">
        <f>$F$3</f>
        <v>3754</v>
      </c>
      <c r="G15" s="177">
        <f>$F$3</f>
        <v>3754</v>
      </c>
      <c r="H15" s="177">
        <f t="shared" ref="H15:Q15" si="0">$F$3</f>
        <v>3754</v>
      </c>
      <c r="I15" s="177">
        <f t="shared" si="0"/>
        <v>3754</v>
      </c>
      <c r="J15" s="177">
        <f t="shared" si="0"/>
        <v>3754</v>
      </c>
      <c r="K15" s="177">
        <f t="shared" si="0"/>
        <v>3754</v>
      </c>
      <c r="L15" s="177">
        <f t="shared" si="0"/>
        <v>3754</v>
      </c>
      <c r="M15" s="177">
        <f t="shared" si="0"/>
        <v>3754</v>
      </c>
      <c r="N15" s="177">
        <f t="shared" si="0"/>
        <v>3754</v>
      </c>
      <c r="O15" s="177">
        <f t="shared" si="0"/>
        <v>3754</v>
      </c>
      <c r="P15" s="177">
        <f t="shared" si="0"/>
        <v>3754</v>
      </c>
      <c r="Q15" s="177">
        <f t="shared" si="0"/>
        <v>3754</v>
      </c>
      <c r="R15" s="177">
        <f>$G$3</f>
        <v>4380</v>
      </c>
      <c r="S15" s="177">
        <f t="shared" ref="S15:AC15" si="1">$G$3</f>
        <v>4380</v>
      </c>
      <c r="T15" s="177">
        <f t="shared" si="1"/>
        <v>4380</v>
      </c>
      <c r="U15" s="177">
        <f t="shared" si="1"/>
        <v>4380</v>
      </c>
      <c r="V15" s="177">
        <f t="shared" si="1"/>
        <v>4380</v>
      </c>
      <c r="W15" s="177">
        <f t="shared" si="1"/>
        <v>4380</v>
      </c>
      <c r="X15" s="177">
        <f t="shared" si="1"/>
        <v>4380</v>
      </c>
      <c r="Y15" s="177">
        <f t="shared" si="1"/>
        <v>4380</v>
      </c>
      <c r="Z15" s="177">
        <f t="shared" si="1"/>
        <v>4380</v>
      </c>
      <c r="AA15" s="177">
        <f t="shared" si="1"/>
        <v>4380</v>
      </c>
      <c r="AB15" s="177">
        <f t="shared" si="1"/>
        <v>4380</v>
      </c>
      <c r="AC15" s="177">
        <f t="shared" si="1"/>
        <v>4380</v>
      </c>
      <c r="AD15" s="172"/>
      <c r="AE15" s="141">
        <v>8</v>
      </c>
    </row>
    <row r="16" spans="1:31">
      <c r="A16" s="136" t="s">
        <v>77</v>
      </c>
      <c r="B16" s="181">
        <f>HLOOKUP($B$7,$F$8:$AC$75,AE16,FALSE)</f>
        <v>4015</v>
      </c>
      <c r="E16" s="142"/>
      <c r="F16" s="177">
        <f>F15*(F9/12)</f>
        <v>312.83333333333331</v>
      </c>
      <c r="G16" s="177">
        <f t="shared" ref="G16:Q16" si="2">G15*(G9/12)</f>
        <v>625.66666666666663</v>
      </c>
      <c r="H16" s="177">
        <f t="shared" si="2"/>
        <v>938.5</v>
      </c>
      <c r="I16" s="177">
        <f t="shared" si="2"/>
        <v>1251.3333333333333</v>
      </c>
      <c r="J16" s="177">
        <f t="shared" si="2"/>
        <v>1564.1666666666667</v>
      </c>
      <c r="K16" s="177">
        <f t="shared" si="2"/>
        <v>1877</v>
      </c>
      <c r="L16" s="177">
        <f t="shared" si="2"/>
        <v>2189.8333333333335</v>
      </c>
      <c r="M16" s="177">
        <f t="shared" si="2"/>
        <v>2502.6666666666665</v>
      </c>
      <c r="N16" s="177">
        <f t="shared" si="2"/>
        <v>2815.5</v>
      </c>
      <c r="O16" s="177">
        <f t="shared" si="2"/>
        <v>3128.3333333333335</v>
      </c>
      <c r="P16" s="177">
        <f t="shared" si="2"/>
        <v>3441.1666666666665</v>
      </c>
      <c r="Q16" s="177">
        <f t="shared" si="2"/>
        <v>3754</v>
      </c>
      <c r="R16" s="177">
        <f>R15*(R9/12)</f>
        <v>365</v>
      </c>
      <c r="S16" s="177">
        <f t="shared" ref="S16:AC16" si="3">S15*(S9/12)</f>
        <v>730</v>
      </c>
      <c r="T16" s="177">
        <f t="shared" si="3"/>
        <v>1095</v>
      </c>
      <c r="U16" s="177">
        <f t="shared" si="3"/>
        <v>1460</v>
      </c>
      <c r="V16" s="177">
        <f t="shared" si="3"/>
        <v>1825</v>
      </c>
      <c r="W16" s="177">
        <f t="shared" si="3"/>
        <v>2190</v>
      </c>
      <c r="X16" s="177">
        <f t="shared" si="3"/>
        <v>2555</v>
      </c>
      <c r="Y16" s="177">
        <f t="shared" si="3"/>
        <v>2920</v>
      </c>
      <c r="Z16" s="177">
        <f t="shared" si="3"/>
        <v>3285</v>
      </c>
      <c r="AA16" s="177">
        <f t="shared" si="3"/>
        <v>3650</v>
      </c>
      <c r="AB16" s="177">
        <f t="shared" si="3"/>
        <v>4015</v>
      </c>
      <c r="AC16" s="177">
        <f t="shared" si="3"/>
        <v>4380</v>
      </c>
      <c r="AD16" s="172"/>
      <c r="AE16" s="141">
        <v>9</v>
      </c>
    </row>
    <row r="17" spans="1:31">
      <c r="A17" s="182" t="s">
        <v>70</v>
      </c>
      <c r="B17" s="174">
        <f>HLOOKUP($B$7,$F$8:$AC$75,AE17,FALSE)</f>
        <v>1458.8999999999996</v>
      </c>
      <c r="E17" s="142"/>
      <c r="F17" s="183">
        <f>F11</f>
        <v>126</v>
      </c>
      <c r="G17" s="183">
        <f>F17+G11</f>
        <v>251.1</v>
      </c>
      <c r="H17" s="183">
        <f t="shared" ref="H17:Q17" si="4">G17+H11</f>
        <v>424.8</v>
      </c>
      <c r="I17" s="183">
        <f t="shared" si="4"/>
        <v>587.70000000000005</v>
      </c>
      <c r="J17" s="183">
        <f t="shared" si="4"/>
        <v>769.5</v>
      </c>
      <c r="K17" s="183">
        <f t="shared" si="4"/>
        <v>867.6</v>
      </c>
      <c r="L17" s="183">
        <f t="shared" si="4"/>
        <v>1147.5</v>
      </c>
      <c r="M17" s="183">
        <f t="shared" si="4"/>
        <v>1659.6000000000001</v>
      </c>
      <c r="N17" s="183">
        <f t="shared" si="4"/>
        <v>1816.2</v>
      </c>
      <c r="O17" s="183">
        <f t="shared" si="4"/>
        <v>1959.3</v>
      </c>
      <c r="P17" s="183">
        <f t="shared" si="4"/>
        <v>2190.6</v>
      </c>
      <c r="Q17" s="183">
        <f t="shared" si="4"/>
        <v>2525.4</v>
      </c>
      <c r="R17" s="183">
        <f>R11</f>
        <v>162.90000000000009</v>
      </c>
      <c r="S17" s="183">
        <f t="shared" ref="S17" si="5">R17+S11</f>
        <v>272.69999999999982</v>
      </c>
      <c r="T17" s="183">
        <f>S17+T11</f>
        <v>317.69999999999982</v>
      </c>
      <c r="U17" s="183">
        <f t="shared" ref="U17:AC17" si="6">T17+U11</f>
        <v>437.39999999999964</v>
      </c>
      <c r="V17" s="183">
        <f t="shared" si="6"/>
        <v>542.69999999999982</v>
      </c>
      <c r="W17" s="183">
        <f t="shared" si="6"/>
        <v>656.09999999999991</v>
      </c>
      <c r="X17" s="183">
        <f t="shared" si="6"/>
        <v>738.89999999999964</v>
      </c>
      <c r="Y17" s="183">
        <f t="shared" si="6"/>
        <v>996.29999999999973</v>
      </c>
      <c r="Z17" s="183">
        <f t="shared" si="6"/>
        <v>1136.6999999999998</v>
      </c>
      <c r="AA17" s="183">
        <f t="shared" si="6"/>
        <v>1346.3999999999996</v>
      </c>
      <c r="AB17" s="183">
        <f t="shared" si="6"/>
        <v>1458.8999999999996</v>
      </c>
      <c r="AC17" s="183">
        <f t="shared" si="6"/>
        <v>1458.8999999999996</v>
      </c>
      <c r="AD17" s="184"/>
      <c r="AE17" s="141">
        <v>10</v>
      </c>
    </row>
    <row r="18" spans="1:31">
      <c r="A18" s="182" t="s">
        <v>12</v>
      </c>
      <c r="B18" s="174">
        <f>HLOOKUP($B$7,$F$8:$AC$75,AE18,FALSE)</f>
        <v>2085.3000000000002</v>
      </c>
      <c r="E18" s="175" t="s">
        <v>111</v>
      </c>
      <c r="F18" s="176">
        <v>0</v>
      </c>
      <c r="G18" s="176">
        <v>0</v>
      </c>
      <c r="H18" s="176">
        <v>0</v>
      </c>
      <c r="I18" s="176">
        <v>405</v>
      </c>
      <c r="J18" s="176">
        <v>405</v>
      </c>
      <c r="K18" s="176">
        <v>599.4</v>
      </c>
      <c r="L18" s="176">
        <v>866.7</v>
      </c>
      <c r="M18" s="176">
        <v>866.7</v>
      </c>
      <c r="N18" s="176">
        <v>1008</v>
      </c>
      <c r="O18" s="176">
        <v>1008</v>
      </c>
      <c r="P18" s="176">
        <v>1018.8000000000001</v>
      </c>
      <c r="Q18" s="176">
        <v>1071.9000000000001</v>
      </c>
      <c r="R18" s="235">
        <v>1461.6000000000001</v>
      </c>
      <c r="S18" s="235">
        <v>1502.1000000000001</v>
      </c>
      <c r="T18" s="235">
        <v>1378.8</v>
      </c>
      <c r="U18" s="235">
        <v>1364.4</v>
      </c>
      <c r="V18" s="235">
        <v>1394.1000000000001</v>
      </c>
      <c r="W18" s="235">
        <v>1381.5</v>
      </c>
      <c r="X18" s="235">
        <v>1389.6000000000001</v>
      </c>
      <c r="Y18" s="235">
        <v>2147.4</v>
      </c>
      <c r="Z18" s="235">
        <v>1784.7</v>
      </c>
      <c r="AA18" s="235">
        <v>1704.6000000000001</v>
      </c>
      <c r="AB18" s="235">
        <v>2085.3000000000002</v>
      </c>
      <c r="AC18" s="235"/>
      <c r="AD18" s="184"/>
      <c r="AE18" s="141">
        <v>11</v>
      </c>
    </row>
    <row r="19" spans="1:31">
      <c r="A19" s="185" t="s">
        <v>39</v>
      </c>
      <c r="B19" s="186">
        <f>HLOOKUP($B$7,$F$8:$AC$75,AE19,FALSE)</f>
        <v>3544.2</v>
      </c>
      <c r="C19" s="187"/>
      <c r="D19" s="187"/>
      <c r="E19" s="187"/>
      <c r="F19" s="188">
        <f>F17+F18</f>
        <v>126</v>
      </c>
      <c r="G19" s="188">
        <f t="shared" ref="G19:Q19" si="7">G17+G18</f>
        <v>251.1</v>
      </c>
      <c r="H19" s="188">
        <f t="shared" si="7"/>
        <v>424.8</v>
      </c>
      <c r="I19" s="188">
        <f t="shared" si="7"/>
        <v>992.7</v>
      </c>
      <c r="J19" s="188">
        <f t="shared" si="7"/>
        <v>1174.5</v>
      </c>
      <c r="K19" s="188">
        <f t="shared" si="7"/>
        <v>1467</v>
      </c>
      <c r="L19" s="188">
        <f t="shared" si="7"/>
        <v>2014.2</v>
      </c>
      <c r="M19" s="188">
        <f t="shared" si="7"/>
        <v>2526.3000000000002</v>
      </c>
      <c r="N19" s="188">
        <f t="shared" si="7"/>
        <v>2824.2</v>
      </c>
      <c r="O19" s="188">
        <f t="shared" si="7"/>
        <v>2967.3</v>
      </c>
      <c r="P19" s="188">
        <f t="shared" si="7"/>
        <v>3209.4</v>
      </c>
      <c r="Q19" s="188">
        <f t="shared" si="7"/>
        <v>3597.3</v>
      </c>
      <c r="R19" s="188">
        <f>R17+R18</f>
        <v>1624.5000000000002</v>
      </c>
      <c r="S19" s="188">
        <f t="shared" ref="S19:AC19" si="8">S17+S18</f>
        <v>1774.8</v>
      </c>
      <c r="T19" s="188">
        <f t="shared" si="8"/>
        <v>1696.4999999999998</v>
      </c>
      <c r="U19" s="188">
        <f t="shared" si="8"/>
        <v>1801.7999999999997</v>
      </c>
      <c r="V19" s="188">
        <f t="shared" si="8"/>
        <v>1936.8</v>
      </c>
      <c r="W19" s="188">
        <f t="shared" si="8"/>
        <v>2037.6</v>
      </c>
      <c r="X19" s="188">
        <f t="shared" si="8"/>
        <v>2128.5</v>
      </c>
      <c r="Y19" s="188">
        <f t="shared" si="8"/>
        <v>3143.7</v>
      </c>
      <c r="Z19" s="188">
        <f t="shared" si="8"/>
        <v>2921.3999999999996</v>
      </c>
      <c r="AA19" s="188">
        <f t="shared" si="8"/>
        <v>3051</v>
      </c>
      <c r="AB19" s="188">
        <f t="shared" si="8"/>
        <v>3544.2</v>
      </c>
      <c r="AC19" s="188">
        <f t="shared" si="8"/>
        <v>1458.8999999999996</v>
      </c>
      <c r="AD19" s="172"/>
      <c r="AE19" s="141">
        <v>12</v>
      </c>
    </row>
    <row r="20" spans="1:31">
      <c r="A20" s="182" t="s">
        <v>106</v>
      </c>
      <c r="B20" s="189">
        <f>IFERROR(HLOOKUP($B$7,$F$8:$AC$75,AE20,FALSE),"-  ")</f>
        <v>0.33308219178082182</v>
      </c>
      <c r="F20" s="189">
        <f>IFERROR(F17/F15,"-  ")</f>
        <v>3.3564198188598827E-2</v>
      </c>
      <c r="G20" s="189">
        <f t="shared" ref="G20:Q20" si="9">IFERROR(G17/G15,"-  ")</f>
        <v>6.688865210442195E-2</v>
      </c>
      <c r="H20" s="189">
        <f t="shared" si="9"/>
        <v>0.1131592967501332</v>
      </c>
      <c r="I20" s="189">
        <f t="shared" si="9"/>
        <v>0.15655301012253597</v>
      </c>
      <c r="J20" s="189">
        <f t="shared" si="9"/>
        <v>0.20498135322322855</v>
      </c>
      <c r="K20" s="189">
        <f t="shared" si="9"/>
        <v>0.23111347895578049</v>
      </c>
      <c r="L20" s="189">
        <f t="shared" si="9"/>
        <v>0.30567394778902501</v>
      </c>
      <c r="M20" s="189">
        <f t="shared" si="9"/>
        <v>0.44208843899840172</v>
      </c>
      <c r="N20" s="189">
        <f t="shared" si="9"/>
        <v>0.48380394246137454</v>
      </c>
      <c r="O20" s="189">
        <f t="shared" si="9"/>
        <v>0.52192328183271175</v>
      </c>
      <c r="P20" s="189">
        <f t="shared" si="9"/>
        <v>0.58353755993606815</v>
      </c>
      <c r="Q20" s="189">
        <f t="shared" si="9"/>
        <v>0.67272242940863081</v>
      </c>
      <c r="R20" s="189">
        <f>IFERROR(R17/R15,"-  ")</f>
        <v>3.7191780821917826E-2</v>
      </c>
      <c r="S20" s="189">
        <f t="shared" ref="S20:AC20" si="10">IFERROR(S17/S15,"-  ")</f>
        <v>6.2260273972602698E-2</v>
      </c>
      <c r="T20" s="189">
        <f t="shared" si="10"/>
        <v>7.2534246575342423E-2</v>
      </c>
      <c r="U20" s="189">
        <f t="shared" si="10"/>
        <v>9.9863013698630057E-2</v>
      </c>
      <c r="V20" s="189">
        <f t="shared" si="10"/>
        <v>0.12390410958904105</v>
      </c>
      <c r="W20" s="189">
        <f t="shared" si="10"/>
        <v>0.14979452054794518</v>
      </c>
      <c r="X20" s="189">
        <f t="shared" si="10"/>
        <v>0.16869863013698622</v>
      </c>
      <c r="Y20" s="189">
        <f t="shared" si="10"/>
        <v>0.22746575342465747</v>
      </c>
      <c r="Z20" s="189">
        <f t="shared" si="10"/>
        <v>0.25952054794520546</v>
      </c>
      <c r="AA20" s="189">
        <f t="shared" si="10"/>
        <v>0.30739726027397252</v>
      </c>
      <c r="AB20" s="189">
        <f t="shared" si="10"/>
        <v>0.33308219178082182</v>
      </c>
      <c r="AC20" s="189">
        <f t="shared" si="10"/>
        <v>0.33308219178082182</v>
      </c>
      <c r="AD20" s="190"/>
      <c r="AE20" s="141">
        <v>13</v>
      </c>
    </row>
    <row r="21" spans="1:31">
      <c r="A21" s="182" t="s">
        <v>107</v>
      </c>
      <c r="B21" s="189">
        <f>IFERROR(HLOOKUP($B$7,$F$8:$AC$75,AE21,FALSE),"-  ")</f>
        <v>0.80917808219178078</v>
      </c>
      <c r="F21" s="189">
        <f>IFERROR(F19/F15,"-  ")</f>
        <v>3.3564198188598827E-2</v>
      </c>
      <c r="G21" s="189">
        <f t="shared" ref="G21:Q21" si="11">IFERROR(G19/G15,"-  ")</f>
        <v>6.688865210442195E-2</v>
      </c>
      <c r="H21" s="189">
        <f t="shared" si="11"/>
        <v>0.1131592967501332</v>
      </c>
      <c r="I21" s="189">
        <f t="shared" si="11"/>
        <v>0.26443793287160361</v>
      </c>
      <c r="J21" s="189">
        <f t="shared" si="11"/>
        <v>0.31286627597229622</v>
      </c>
      <c r="K21" s="189">
        <f t="shared" si="11"/>
        <v>0.39078316462440066</v>
      </c>
      <c r="L21" s="189">
        <f t="shared" si="11"/>
        <v>0.53654768247202989</v>
      </c>
      <c r="M21" s="189">
        <f t="shared" si="11"/>
        <v>0.67296217368140654</v>
      </c>
      <c r="N21" s="189">
        <f t="shared" si="11"/>
        <v>0.75231752797016516</v>
      </c>
      <c r="O21" s="189">
        <f t="shared" si="11"/>
        <v>0.79043686734150242</v>
      </c>
      <c r="P21" s="189">
        <f t="shared" si="11"/>
        <v>0.85492807671816728</v>
      </c>
      <c r="Q21" s="189">
        <f t="shared" si="11"/>
        <v>0.95825785828449661</v>
      </c>
      <c r="R21" s="189">
        <f>IFERROR(R19/R15,"-  ")</f>
        <v>0.37089041095890418</v>
      </c>
      <c r="S21" s="189">
        <f t="shared" ref="S21:AC21" si="12">IFERROR(S19/S15,"-  ")</f>
        <v>0.40520547945205476</v>
      </c>
      <c r="T21" s="189">
        <f t="shared" si="12"/>
        <v>0.38732876712328762</v>
      </c>
      <c r="U21" s="189">
        <f t="shared" si="12"/>
        <v>0.41136986301369854</v>
      </c>
      <c r="V21" s="189">
        <f t="shared" si="12"/>
        <v>0.44219178082191779</v>
      </c>
      <c r="W21" s="189">
        <f t="shared" si="12"/>
        <v>0.46520547945205476</v>
      </c>
      <c r="X21" s="189">
        <f t="shared" si="12"/>
        <v>0.48595890410958903</v>
      </c>
      <c r="Y21" s="189">
        <f t="shared" si="12"/>
        <v>0.71773972602739722</v>
      </c>
      <c r="Z21" s="189">
        <f t="shared" si="12"/>
        <v>0.66698630136986292</v>
      </c>
      <c r="AA21" s="189">
        <f t="shared" si="12"/>
        <v>0.69657534246575348</v>
      </c>
      <c r="AB21" s="189">
        <f t="shared" si="12"/>
        <v>0.80917808219178078</v>
      </c>
      <c r="AC21" s="189">
        <f t="shared" si="12"/>
        <v>0.33308219178082182</v>
      </c>
      <c r="AD21" s="190"/>
      <c r="AE21" s="141">
        <v>14</v>
      </c>
    </row>
    <row r="22" spans="1:31">
      <c r="A22" s="182" t="s">
        <v>108</v>
      </c>
      <c r="B22" s="189">
        <f>IFERROR(HLOOKUP($B$7,$F$8:$AC$75,AE22,FALSE),"-  ")</f>
        <v>0.36336239103362383</v>
      </c>
      <c r="F22" s="189">
        <f>IFERROR(F17/F16,"-  ")</f>
        <v>0.40277037826318596</v>
      </c>
      <c r="G22" s="189">
        <f t="shared" ref="G22:Q22" si="13">IFERROR(G17/G16,"-  ")</f>
        <v>0.40133191262653173</v>
      </c>
      <c r="H22" s="189">
        <f t="shared" si="13"/>
        <v>0.45263718700053279</v>
      </c>
      <c r="I22" s="189">
        <f t="shared" si="13"/>
        <v>0.46965903036760798</v>
      </c>
      <c r="J22" s="189">
        <f t="shared" si="13"/>
        <v>0.4919552477357485</v>
      </c>
      <c r="K22" s="189">
        <f t="shared" si="13"/>
        <v>0.46222695791156099</v>
      </c>
      <c r="L22" s="189">
        <f t="shared" si="13"/>
        <v>0.52401248192404293</v>
      </c>
      <c r="M22" s="189">
        <f t="shared" si="13"/>
        <v>0.66313265849760261</v>
      </c>
      <c r="N22" s="189">
        <f t="shared" si="13"/>
        <v>0.64507192328183272</v>
      </c>
      <c r="O22" s="189">
        <f t="shared" si="13"/>
        <v>0.62630793819925412</v>
      </c>
      <c r="P22" s="189">
        <f t="shared" si="13"/>
        <v>0.63658642902116536</v>
      </c>
      <c r="Q22" s="189">
        <f t="shared" si="13"/>
        <v>0.67272242940863081</v>
      </c>
      <c r="R22" s="189">
        <f>IFERROR(R17/R16,"-  ")</f>
        <v>0.44630136986301394</v>
      </c>
      <c r="S22" s="189">
        <f t="shared" ref="S22:AC22" si="14">IFERROR(S17/S16,"-  ")</f>
        <v>0.37356164383561619</v>
      </c>
      <c r="T22" s="189">
        <f t="shared" si="14"/>
        <v>0.29013698630136969</v>
      </c>
      <c r="U22" s="189">
        <f t="shared" si="14"/>
        <v>0.29958904109589019</v>
      </c>
      <c r="V22" s="189">
        <f t="shared" si="14"/>
        <v>0.29736986301369855</v>
      </c>
      <c r="W22" s="189">
        <f t="shared" si="14"/>
        <v>0.29958904109589035</v>
      </c>
      <c r="X22" s="189">
        <f t="shared" si="14"/>
        <v>0.28919765166340494</v>
      </c>
      <c r="Y22" s="189">
        <f t="shared" si="14"/>
        <v>0.3411986301369862</v>
      </c>
      <c r="Z22" s="189">
        <f t="shared" si="14"/>
        <v>0.34602739726027393</v>
      </c>
      <c r="AA22" s="189">
        <f t="shared" si="14"/>
        <v>0.36887671232876701</v>
      </c>
      <c r="AB22" s="189">
        <f t="shared" si="14"/>
        <v>0.36336239103362383</v>
      </c>
      <c r="AC22" s="189">
        <f t="shared" si="14"/>
        <v>0.33308219178082182</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0</v>
      </c>
      <c r="E24" s="193"/>
      <c r="F24" s="178">
        <f>F12</f>
        <v>0</v>
      </c>
      <c r="G24" s="178">
        <f t="shared" ref="G24:Q24" si="15">F24+G12</f>
        <v>0</v>
      </c>
      <c r="H24" s="178">
        <f t="shared" si="15"/>
        <v>0</v>
      </c>
      <c r="I24" s="178">
        <f t="shared" si="15"/>
        <v>0</v>
      </c>
      <c r="J24" s="178">
        <f t="shared" si="15"/>
        <v>0</v>
      </c>
      <c r="K24" s="178">
        <f t="shared" si="15"/>
        <v>0</v>
      </c>
      <c r="L24" s="178">
        <f t="shared" si="15"/>
        <v>0</v>
      </c>
      <c r="M24" s="178">
        <f t="shared" si="15"/>
        <v>0</v>
      </c>
      <c r="N24" s="178">
        <f t="shared" si="15"/>
        <v>0</v>
      </c>
      <c r="O24" s="178">
        <f t="shared" si="15"/>
        <v>0</v>
      </c>
      <c r="P24" s="178">
        <f t="shared" si="15"/>
        <v>0</v>
      </c>
      <c r="Q24" s="178">
        <f t="shared" si="15"/>
        <v>0</v>
      </c>
      <c r="R24" s="178">
        <f>R12</f>
        <v>0</v>
      </c>
      <c r="S24" s="178">
        <f t="shared" ref="S24:AC24" si="16">R24+S12</f>
        <v>0</v>
      </c>
      <c r="T24" s="178">
        <f t="shared" si="16"/>
        <v>0</v>
      </c>
      <c r="U24" s="178">
        <f t="shared" si="16"/>
        <v>0</v>
      </c>
      <c r="V24" s="178">
        <f t="shared" si="16"/>
        <v>0</v>
      </c>
      <c r="W24" s="178">
        <f t="shared" si="16"/>
        <v>0</v>
      </c>
      <c r="X24" s="178">
        <f t="shared" si="16"/>
        <v>0</v>
      </c>
      <c r="Y24" s="178">
        <f t="shared" si="16"/>
        <v>0</v>
      </c>
      <c r="Z24" s="178">
        <f t="shared" si="16"/>
        <v>0</v>
      </c>
      <c r="AA24" s="178">
        <f t="shared" si="16"/>
        <v>0</v>
      </c>
      <c r="AB24" s="178">
        <f t="shared" si="16"/>
        <v>0</v>
      </c>
      <c r="AC24" s="178">
        <f t="shared" si="16"/>
        <v>0</v>
      </c>
      <c r="AD24" s="172"/>
      <c r="AE24" s="141">
        <v>17</v>
      </c>
    </row>
    <row r="25" spans="1:31">
      <c r="A25" s="182" t="s">
        <v>13</v>
      </c>
      <c r="B25" s="178">
        <f>HLOOKUP($B$7,$F$8:$AC$75,AE25,FALSE)</f>
        <v>0</v>
      </c>
      <c r="E25" s="175" t="s">
        <v>111</v>
      </c>
      <c r="F25" s="179">
        <v>0</v>
      </c>
      <c r="G25" s="179">
        <v>0</v>
      </c>
      <c r="H25" s="179">
        <v>0</v>
      </c>
      <c r="I25" s="179">
        <v>0</v>
      </c>
      <c r="J25" s="179">
        <v>0</v>
      </c>
      <c r="K25" s="179">
        <v>0</v>
      </c>
      <c r="L25" s="179">
        <v>0</v>
      </c>
      <c r="M25" s="179">
        <v>0</v>
      </c>
      <c r="N25" s="179">
        <v>0</v>
      </c>
      <c r="O25" s="179">
        <v>0</v>
      </c>
      <c r="P25" s="179">
        <v>0</v>
      </c>
      <c r="Q25" s="179">
        <v>0</v>
      </c>
      <c r="R25" s="236">
        <v>0</v>
      </c>
      <c r="S25" s="236"/>
      <c r="T25" s="236"/>
      <c r="U25" s="236"/>
      <c r="V25" s="236"/>
      <c r="W25" s="236"/>
      <c r="X25" s="236"/>
      <c r="Y25" s="236"/>
      <c r="Z25" s="236"/>
      <c r="AA25" s="236"/>
      <c r="AB25" s="236"/>
      <c r="AC25" s="236"/>
      <c r="AD25" s="172"/>
      <c r="AE25" s="141">
        <v>18</v>
      </c>
    </row>
    <row r="26" spans="1:31">
      <c r="A26" s="194" t="s">
        <v>22</v>
      </c>
      <c r="B26" s="195">
        <f>HLOOKUP($B$7,$F$8:$AC$75,AE26,FALSE)</f>
        <v>0</v>
      </c>
      <c r="C26" s="187"/>
      <c r="D26" s="187"/>
      <c r="E26" s="196"/>
      <c r="F26" s="195">
        <f>F24+F25</f>
        <v>0</v>
      </c>
      <c r="G26" s="195">
        <f>G24+G25</f>
        <v>0</v>
      </c>
      <c r="H26" s="195">
        <f t="shared" ref="H26:Q26" si="17">H24+H25</f>
        <v>0</v>
      </c>
      <c r="I26" s="195">
        <f>I24+I25</f>
        <v>0</v>
      </c>
      <c r="J26" s="195">
        <f t="shared" si="17"/>
        <v>0</v>
      </c>
      <c r="K26" s="195">
        <f t="shared" si="17"/>
        <v>0</v>
      </c>
      <c r="L26" s="195">
        <f t="shared" si="17"/>
        <v>0</v>
      </c>
      <c r="M26" s="195">
        <f t="shared" si="17"/>
        <v>0</v>
      </c>
      <c r="N26" s="195">
        <f t="shared" si="17"/>
        <v>0</v>
      </c>
      <c r="O26" s="195">
        <f t="shared" si="17"/>
        <v>0</v>
      </c>
      <c r="P26" s="195">
        <f t="shared" si="17"/>
        <v>0</v>
      </c>
      <c r="Q26" s="195">
        <f t="shared" si="17"/>
        <v>0</v>
      </c>
      <c r="R26" s="195">
        <f>R24+R25</f>
        <v>0</v>
      </c>
      <c r="S26" s="195">
        <f>S24+S25</f>
        <v>0</v>
      </c>
      <c r="T26" s="195">
        <f t="shared" ref="T26" si="18">T24+T25</f>
        <v>0</v>
      </c>
      <c r="U26" s="195">
        <f>U24+U25</f>
        <v>0</v>
      </c>
      <c r="V26" s="195">
        <f t="shared" ref="V26:AC26" si="19">V24+V25</f>
        <v>0</v>
      </c>
      <c r="W26" s="195">
        <f t="shared" si="19"/>
        <v>0</v>
      </c>
      <c r="X26" s="195">
        <f t="shared" si="19"/>
        <v>0</v>
      </c>
      <c r="Y26" s="195">
        <f t="shared" si="19"/>
        <v>0</v>
      </c>
      <c r="Z26" s="195">
        <f t="shared" si="19"/>
        <v>0</v>
      </c>
      <c r="AA26" s="195">
        <f t="shared" si="19"/>
        <v>0</v>
      </c>
      <c r="AB26" s="195">
        <f t="shared" si="19"/>
        <v>0</v>
      </c>
      <c r="AC26" s="195">
        <f t="shared" si="19"/>
        <v>0</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0</v>
      </c>
      <c r="F28" s="197">
        <f>F13</f>
        <v>0</v>
      </c>
      <c r="G28" s="197">
        <f t="shared" ref="G28:Q28" si="20">F28+G13</f>
        <v>0</v>
      </c>
      <c r="H28" s="197">
        <f t="shared" si="20"/>
        <v>0</v>
      </c>
      <c r="I28" s="197">
        <f t="shared" si="20"/>
        <v>0</v>
      </c>
      <c r="J28" s="197">
        <f t="shared" si="20"/>
        <v>287.10000000000002</v>
      </c>
      <c r="K28" s="197">
        <f t="shared" si="20"/>
        <v>287.10000000000002</v>
      </c>
      <c r="L28" s="197">
        <f t="shared" si="20"/>
        <v>0</v>
      </c>
      <c r="M28" s="197">
        <f t="shared" si="20"/>
        <v>0</v>
      </c>
      <c r="N28" s="197">
        <f t="shared" si="20"/>
        <v>587.70000000000005</v>
      </c>
      <c r="O28" s="197">
        <f t="shared" si="20"/>
        <v>0</v>
      </c>
      <c r="P28" s="197">
        <f t="shared" si="20"/>
        <v>0</v>
      </c>
      <c r="Q28" s="197">
        <f t="shared" si="20"/>
        <v>0</v>
      </c>
      <c r="R28" s="197">
        <f>R13</f>
        <v>0</v>
      </c>
      <c r="S28" s="197">
        <f t="shared" ref="S28:AC28" si="21">R28+S13</f>
        <v>0</v>
      </c>
      <c r="T28" s="197">
        <f t="shared" si="21"/>
        <v>0</v>
      </c>
      <c r="U28" s="197">
        <f t="shared" si="21"/>
        <v>0</v>
      </c>
      <c r="V28" s="197">
        <f t="shared" si="21"/>
        <v>0</v>
      </c>
      <c r="W28" s="197">
        <f t="shared" si="21"/>
        <v>0</v>
      </c>
      <c r="X28" s="197">
        <f t="shared" si="21"/>
        <v>0</v>
      </c>
      <c r="Y28" s="197">
        <f t="shared" si="21"/>
        <v>0</v>
      </c>
      <c r="Z28" s="197">
        <f t="shared" si="21"/>
        <v>0</v>
      </c>
      <c r="AA28" s="197">
        <f t="shared" si="21"/>
        <v>0</v>
      </c>
      <c r="AB28" s="197">
        <f t="shared" si="21"/>
        <v>0</v>
      </c>
      <c r="AC28" s="197">
        <f t="shared" si="21"/>
        <v>0</v>
      </c>
      <c r="AD28" s="166"/>
      <c r="AE28" s="141">
        <v>21</v>
      </c>
    </row>
    <row r="29" spans="1:31">
      <c r="A29" s="182" t="s">
        <v>9</v>
      </c>
      <c r="B29" s="174">
        <f>HLOOKUP($B$7,$F$8:$AC$75,AE29,FALSE)</f>
        <v>0</v>
      </c>
      <c r="E29" s="175" t="s">
        <v>111</v>
      </c>
      <c r="F29" s="176">
        <v>0</v>
      </c>
      <c r="G29" s="176">
        <v>0</v>
      </c>
      <c r="H29" s="176">
        <v>0</v>
      </c>
      <c r="I29" s="176">
        <v>0</v>
      </c>
      <c r="J29" s="176">
        <v>0</v>
      </c>
      <c r="K29" s="176">
        <v>0</v>
      </c>
      <c r="L29" s="176">
        <v>0</v>
      </c>
      <c r="M29" s="176">
        <v>0</v>
      </c>
      <c r="N29" s="176">
        <v>0</v>
      </c>
      <c r="O29" s="176">
        <v>0</v>
      </c>
      <c r="P29" s="176">
        <v>0</v>
      </c>
      <c r="Q29" s="176">
        <v>0</v>
      </c>
      <c r="R29" s="235">
        <v>0</v>
      </c>
      <c r="S29" s="235"/>
      <c r="T29" s="235"/>
      <c r="U29" s="235"/>
      <c r="V29" s="235"/>
      <c r="W29" s="235"/>
      <c r="X29" s="235"/>
      <c r="Y29" s="235"/>
      <c r="Z29" s="235"/>
      <c r="AA29" s="235"/>
      <c r="AB29" s="235"/>
      <c r="AC29" s="235"/>
      <c r="AD29" s="166"/>
      <c r="AE29" s="141">
        <v>22</v>
      </c>
    </row>
    <row r="30" spans="1:31">
      <c r="A30" s="194" t="s">
        <v>38</v>
      </c>
      <c r="B30" s="186">
        <f>HLOOKUP($B$7,$F$8:$AC$75,AE30,FALSE)</f>
        <v>0</v>
      </c>
      <c r="C30" s="187"/>
      <c r="D30" s="187"/>
      <c r="E30" s="187"/>
      <c r="F30" s="198">
        <f>F28+F29</f>
        <v>0</v>
      </c>
      <c r="G30" s="198">
        <f t="shared" ref="G30:P30" si="22">G28+G29</f>
        <v>0</v>
      </c>
      <c r="H30" s="198">
        <f t="shared" si="22"/>
        <v>0</v>
      </c>
      <c r="I30" s="198">
        <f t="shared" si="22"/>
        <v>0</v>
      </c>
      <c r="J30" s="198">
        <f t="shared" si="22"/>
        <v>287.10000000000002</v>
      </c>
      <c r="K30" s="198">
        <f t="shared" si="22"/>
        <v>287.10000000000002</v>
      </c>
      <c r="L30" s="198">
        <f t="shared" si="22"/>
        <v>0</v>
      </c>
      <c r="M30" s="198">
        <f t="shared" si="22"/>
        <v>0</v>
      </c>
      <c r="N30" s="198">
        <f t="shared" si="22"/>
        <v>587.70000000000005</v>
      </c>
      <c r="O30" s="198">
        <f t="shared" si="22"/>
        <v>0</v>
      </c>
      <c r="P30" s="198">
        <f t="shared" si="22"/>
        <v>0</v>
      </c>
      <c r="Q30" s="198">
        <f>Q28+Q29</f>
        <v>0</v>
      </c>
      <c r="R30" s="198">
        <f>R28+R29</f>
        <v>0</v>
      </c>
      <c r="S30" s="198">
        <f t="shared" ref="S30:AB30" si="23">S28+S29</f>
        <v>0</v>
      </c>
      <c r="T30" s="198">
        <f t="shared" si="23"/>
        <v>0</v>
      </c>
      <c r="U30" s="198">
        <f t="shared" si="23"/>
        <v>0</v>
      </c>
      <c r="V30" s="198">
        <f t="shared" si="23"/>
        <v>0</v>
      </c>
      <c r="W30" s="198">
        <f t="shared" si="23"/>
        <v>0</v>
      </c>
      <c r="X30" s="198">
        <f t="shared" si="23"/>
        <v>0</v>
      </c>
      <c r="Y30" s="198">
        <f t="shared" si="23"/>
        <v>0</v>
      </c>
      <c r="Z30" s="198">
        <f t="shared" si="23"/>
        <v>0</v>
      </c>
      <c r="AA30" s="198">
        <f t="shared" si="23"/>
        <v>0</v>
      </c>
      <c r="AB30" s="198">
        <f t="shared" si="23"/>
        <v>0</v>
      </c>
      <c r="AC30" s="198">
        <f>AC28+AC29</f>
        <v>0</v>
      </c>
      <c r="AD30" s="166"/>
      <c r="AE30" s="141">
        <v>23</v>
      </c>
    </row>
    <row r="31" spans="1:31">
      <c r="A31" s="167" t="s">
        <v>82</v>
      </c>
      <c r="B31" s="168"/>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2"/>
      <c r="AE31" s="141">
        <v>24</v>
      </c>
    </row>
    <row r="32" spans="1:31">
      <c r="A32" s="199" t="s">
        <v>40</v>
      </c>
      <c r="B32" s="200">
        <f t="shared" ref="B32:B40" si="24">HLOOKUP($B$7,$F$8:$AC$75,AE32,FALSE)</f>
        <v>42979</v>
      </c>
      <c r="E32" s="175" t="s">
        <v>24</v>
      </c>
      <c r="F32" s="237">
        <v>4286</v>
      </c>
      <c r="G32" s="237">
        <v>8044</v>
      </c>
      <c r="H32" s="237">
        <v>6218</v>
      </c>
      <c r="I32" s="237">
        <v>8301</v>
      </c>
      <c r="J32" s="237">
        <v>11315</v>
      </c>
      <c r="K32" s="237">
        <v>14991</v>
      </c>
      <c r="L32" s="237">
        <v>11641</v>
      </c>
      <c r="M32" s="237">
        <v>15556</v>
      </c>
      <c r="N32" s="237">
        <v>10993</v>
      </c>
      <c r="O32" s="237">
        <v>10847</v>
      </c>
      <c r="P32" s="237">
        <v>11219</v>
      </c>
      <c r="Q32" s="237">
        <v>14673</v>
      </c>
      <c r="R32" s="237">
        <v>17411</v>
      </c>
      <c r="S32" s="237">
        <v>16470</v>
      </c>
      <c r="T32" s="237">
        <v>55146</v>
      </c>
      <c r="U32" s="237">
        <v>22625</v>
      </c>
      <c r="V32" s="237">
        <v>28747</v>
      </c>
      <c r="W32" s="237">
        <v>75576</v>
      </c>
      <c r="X32" s="237">
        <v>38231</v>
      </c>
      <c r="Y32" s="237">
        <v>48126</v>
      </c>
      <c r="Z32" s="237">
        <v>41025</v>
      </c>
      <c r="AA32" s="237">
        <v>40383</v>
      </c>
      <c r="AB32" s="237">
        <v>42979</v>
      </c>
      <c r="AC32" s="237"/>
      <c r="AD32" s="202">
        <f t="shared" ref="AD32:AD39" si="25">SUM(F32:AC32)</f>
        <v>554803</v>
      </c>
      <c r="AE32" s="141">
        <v>25</v>
      </c>
    </row>
    <row r="33" spans="1:31">
      <c r="A33" s="199" t="s">
        <v>41</v>
      </c>
      <c r="B33" s="200">
        <f t="shared" si="24"/>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25"/>
        <v>0</v>
      </c>
      <c r="AE33" s="141">
        <v>26</v>
      </c>
    </row>
    <row r="34" spans="1:31">
      <c r="A34" s="199" t="s">
        <v>42</v>
      </c>
      <c r="B34" s="200">
        <f t="shared" si="24"/>
        <v>732.88000000000466</v>
      </c>
      <c r="E34" s="175" t="s">
        <v>24</v>
      </c>
      <c r="F34" s="237">
        <v>0</v>
      </c>
      <c r="G34" s="237">
        <v>0</v>
      </c>
      <c r="H34" s="237">
        <v>0</v>
      </c>
      <c r="I34" s="237">
        <v>0</v>
      </c>
      <c r="J34" s="237">
        <v>5131</v>
      </c>
      <c r="K34" s="237">
        <v>1850</v>
      </c>
      <c r="L34" s="237">
        <v>3754.2099999999991</v>
      </c>
      <c r="M34" s="237">
        <v>904.84000000000015</v>
      </c>
      <c r="N34" s="237">
        <v>1924.4000000000015</v>
      </c>
      <c r="O34" s="237">
        <v>1851.7699999999986</v>
      </c>
      <c r="P34" s="237">
        <v>2278.5899999999983</v>
      </c>
      <c r="Q34" s="237">
        <v>9982.7900000000009</v>
      </c>
      <c r="R34" s="237">
        <v>8212.7700000000041</v>
      </c>
      <c r="S34" s="237">
        <v>2083.0999999999985</v>
      </c>
      <c r="T34" s="237">
        <v>4887.489999999998</v>
      </c>
      <c r="U34" s="237">
        <v>16871.129999999997</v>
      </c>
      <c r="V34" s="237">
        <v>1574.1700000000055</v>
      </c>
      <c r="W34" s="237">
        <v>1346.6800000000003</v>
      </c>
      <c r="X34" s="237">
        <v>2112.0199999999968</v>
      </c>
      <c r="Y34" s="237">
        <v>1069.3499999999985</v>
      </c>
      <c r="Z34" s="237">
        <v>1546.9900000000052</v>
      </c>
      <c r="AA34" s="237">
        <v>1512.2799999999988</v>
      </c>
      <c r="AB34" s="237">
        <v>732.88000000000466</v>
      </c>
      <c r="AC34" s="237"/>
      <c r="AD34" s="202">
        <f t="shared" si="25"/>
        <v>69626.460000000006</v>
      </c>
      <c r="AE34" s="141">
        <v>27</v>
      </c>
    </row>
    <row r="35" spans="1:31">
      <c r="A35" s="199" t="s">
        <v>43</v>
      </c>
      <c r="B35" s="200">
        <f t="shared" si="24"/>
        <v>3260.0800000000017</v>
      </c>
      <c r="E35" s="175" t="s">
        <v>24</v>
      </c>
      <c r="F35" s="237">
        <v>0</v>
      </c>
      <c r="G35" s="237">
        <v>0</v>
      </c>
      <c r="H35" s="237">
        <v>0</v>
      </c>
      <c r="I35" s="237">
        <v>36</v>
      </c>
      <c r="J35" s="237">
        <v>0</v>
      </c>
      <c r="K35" s="237">
        <v>0</v>
      </c>
      <c r="L35" s="237">
        <v>0.28999999999999915</v>
      </c>
      <c r="M35" s="237">
        <v>0</v>
      </c>
      <c r="N35" s="237">
        <v>0</v>
      </c>
      <c r="O35" s="237">
        <v>0</v>
      </c>
      <c r="P35" s="237">
        <v>8934.89</v>
      </c>
      <c r="Q35" s="237">
        <v>0</v>
      </c>
      <c r="R35" s="237">
        <v>0</v>
      </c>
      <c r="S35" s="237">
        <v>5679.8600000000006</v>
      </c>
      <c r="T35" s="237">
        <v>6121.27</v>
      </c>
      <c r="U35" s="237">
        <v>3839.4500000000007</v>
      </c>
      <c r="V35" s="237">
        <v>7638.2899999999972</v>
      </c>
      <c r="W35" s="237">
        <v>3614.5200000000004</v>
      </c>
      <c r="X35" s="237">
        <v>0</v>
      </c>
      <c r="Y35" s="237">
        <v>2967.8199999999997</v>
      </c>
      <c r="Z35" s="237">
        <v>6218.7300000000032</v>
      </c>
      <c r="AA35" s="237">
        <v>0</v>
      </c>
      <c r="AB35" s="237">
        <v>3260.0800000000017</v>
      </c>
      <c r="AC35" s="237"/>
      <c r="AD35" s="202">
        <f t="shared" si="25"/>
        <v>48311.200000000004</v>
      </c>
      <c r="AE35" s="141">
        <v>28</v>
      </c>
    </row>
    <row r="36" spans="1:31">
      <c r="A36" s="199" t="s">
        <v>44</v>
      </c>
      <c r="B36" s="200">
        <f t="shared" si="24"/>
        <v>42800</v>
      </c>
      <c r="E36" s="175" t="s">
        <v>24</v>
      </c>
      <c r="F36" s="237">
        <v>0</v>
      </c>
      <c r="G36" s="237">
        <v>70750</v>
      </c>
      <c r="H36" s="237">
        <v>20053.75</v>
      </c>
      <c r="I36" s="237">
        <v>36800.25</v>
      </c>
      <c r="J36" s="237">
        <v>40047</v>
      </c>
      <c r="K36" s="237">
        <v>19600</v>
      </c>
      <c r="L36" s="237">
        <v>53557.78</v>
      </c>
      <c r="M36" s="237">
        <v>16901.25</v>
      </c>
      <c r="N36" s="237">
        <v>18963.750000000029</v>
      </c>
      <c r="O36" s="237">
        <v>71357.5</v>
      </c>
      <c r="P36" s="237">
        <v>19818.75</v>
      </c>
      <c r="Q36" s="237">
        <v>45800</v>
      </c>
      <c r="R36" s="237">
        <v>45200.039999999979</v>
      </c>
      <c r="S36" s="237">
        <v>33405</v>
      </c>
      <c r="T36" s="237">
        <v>18467.5</v>
      </c>
      <c r="U36" s="237">
        <v>2861.25</v>
      </c>
      <c r="V36" s="237">
        <v>44456.249999999942</v>
      </c>
      <c r="W36" s="237">
        <v>17111.25</v>
      </c>
      <c r="X36" s="237">
        <v>39606.25</v>
      </c>
      <c r="Y36" s="237">
        <v>27440</v>
      </c>
      <c r="Z36" s="237">
        <v>23725</v>
      </c>
      <c r="AA36" s="237">
        <v>16772.5</v>
      </c>
      <c r="AB36" s="237">
        <v>42800</v>
      </c>
      <c r="AC36" s="237"/>
      <c r="AD36" s="202">
        <f t="shared" si="25"/>
        <v>725495.07</v>
      </c>
      <c r="AE36" s="141">
        <v>29</v>
      </c>
    </row>
    <row r="37" spans="1:31">
      <c r="A37" s="199" t="s">
        <v>45</v>
      </c>
      <c r="B37" s="200">
        <f t="shared" si="24"/>
        <v>10561.790000000008</v>
      </c>
      <c r="E37" s="175" t="s">
        <v>24</v>
      </c>
      <c r="F37" s="237">
        <v>0</v>
      </c>
      <c r="G37" s="237">
        <v>3628</v>
      </c>
      <c r="H37" s="237">
        <v>0.48000000000001819</v>
      </c>
      <c r="I37" s="237">
        <v>3986.52</v>
      </c>
      <c r="J37" s="237">
        <v>0</v>
      </c>
      <c r="K37" s="237">
        <v>4642</v>
      </c>
      <c r="L37" s="237">
        <v>9295.86</v>
      </c>
      <c r="M37" s="237">
        <v>20843.630000000005</v>
      </c>
      <c r="N37" s="237">
        <v>3275.0899999999965</v>
      </c>
      <c r="O37" s="237">
        <v>5320.5400000000009</v>
      </c>
      <c r="P37" s="237">
        <v>28426.589999999989</v>
      </c>
      <c r="Q37" s="237">
        <v>476.83000000000175</v>
      </c>
      <c r="R37" s="237">
        <v>0</v>
      </c>
      <c r="S37" s="237">
        <v>12642.270000000004</v>
      </c>
      <c r="T37" s="237">
        <v>13624.759999999995</v>
      </c>
      <c r="U37" s="237">
        <v>8545.8700000000099</v>
      </c>
      <c r="V37" s="237">
        <v>17001.350000000006</v>
      </c>
      <c r="W37" s="237">
        <v>9147.7599999999802</v>
      </c>
      <c r="X37" s="237">
        <v>0</v>
      </c>
      <c r="Y37" s="237">
        <v>6605.8000000000175</v>
      </c>
      <c r="Z37" s="237">
        <v>21041.649999999994</v>
      </c>
      <c r="AA37" s="237">
        <v>0</v>
      </c>
      <c r="AB37" s="237">
        <v>10561.790000000008</v>
      </c>
      <c r="AC37" s="237"/>
      <c r="AD37" s="202">
        <f t="shared" si="25"/>
        <v>179066.79</v>
      </c>
      <c r="AE37" s="141">
        <v>30</v>
      </c>
    </row>
    <row r="38" spans="1:31">
      <c r="A38" s="199" t="s">
        <v>46</v>
      </c>
      <c r="B38" s="200">
        <f t="shared" si="24"/>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25"/>
        <v>1951</v>
      </c>
      <c r="AE38" s="141">
        <v>31</v>
      </c>
    </row>
    <row r="39" spans="1:31">
      <c r="A39" s="199" t="s">
        <v>83</v>
      </c>
      <c r="B39" s="200">
        <f t="shared" si="24"/>
        <v>2226</v>
      </c>
      <c r="E39" s="175" t="s">
        <v>24</v>
      </c>
      <c r="F39" s="237">
        <v>73</v>
      </c>
      <c r="G39" s="237">
        <v>1401</v>
      </c>
      <c r="H39" s="237">
        <v>3236</v>
      </c>
      <c r="I39" s="237">
        <v>-285</v>
      </c>
      <c r="J39" s="237">
        <v>1543</v>
      </c>
      <c r="K39" s="237">
        <v>819</v>
      </c>
      <c r="L39" s="237">
        <v>879</v>
      </c>
      <c r="M39" s="237">
        <v>614</v>
      </c>
      <c r="N39" s="237">
        <v>3190.4635001318202</v>
      </c>
      <c r="O39" s="237">
        <v>1304.5364998681798</v>
      </c>
      <c r="P39" s="237">
        <v>968</v>
      </c>
      <c r="Q39" s="237">
        <v>4250</v>
      </c>
      <c r="R39" s="237">
        <v>1311</v>
      </c>
      <c r="S39" s="237">
        <v>1344</v>
      </c>
      <c r="T39" s="237">
        <v>3928</v>
      </c>
      <c r="U39" s="237">
        <v>522</v>
      </c>
      <c r="V39" s="237">
        <v>2219</v>
      </c>
      <c r="W39" s="237">
        <v>4580</v>
      </c>
      <c r="X39" s="237">
        <v>1434</v>
      </c>
      <c r="Y39" s="237">
        <v>2412</v>
      </c>
      <c r="Z39" s="237">
        <v>3345</v>
      </c>
      <c r="AA39" s="237">
        <v>1335</v>
      </c>
      <c r="AB39" s="237">
        <v>2226</v>
      </c>
      <c r="AC39" s="237"/>
      <c r="AD39" s="202">
        <f t="shared" si="25"/>
        <v>42649</v>
      </c>
      <c r="AE39" s="141">
        <v>32</v>
      </c>
    </row>
    <row r="40" spans="1:31">
      <c r="A40" s="194" t="s">
        <v>47</v>
      </c>
      <c r="B40" s="203">
        <f t="shared" si="24"/>
        <v>102616.75000000001</v>
      </c>
      <c r="C40" s="187"/>
      <c r="D40" s="187"/>
      <c r="E40" s="187"/>
      <c r="F40" s="308">
        <f>SUM(F32:F39)</f>
        <v>4359</v>
      </c>
      <c r="G40" s="308">
        <f>SUM(G32:G39)</f>
        <v>83823</v>
      </c>
      <c r="H40" s="308">
        <f t="shared" ref="H40:Q40" si="26">SUM(H32:H39)</f>
        <v>29508.23</v>
      </c>
      <c r="I40" s="308">
        <f t="shared" si="26"/>
        <v>48838.77</v>
      </c>
      <c r="J40" s="308">
        <f t="shared" si="26"/>
        <v>58080</v>
      </c>
      <c r="K40" s="308">
        <f t="shared" si="26"/>
        <v>42195</v>
      </c>
      <c r="L40" s="308">
        <f t="shared" si="26"/>
        <v>80214.14</v>
      </c>
      <c r="M40" s="308">
        <f t="shared" si="26"/>
        <v>55278.720000000001</v>
      </c>
      <c r="N40" s="308">
        <f t="shared" si="26"/>
        <v>37252.703500131844</v>
      </c>
      <c r="O40" s="308">
        <f t="shared" si="26"/>
        <v>90814.346499868174</v>
      </c>
      <c r="P40" s="308">
        <f t="shared" si="26"/>
        <v>71783.89999999998</v>
      </c>
      <c r="Q40" s="308">
        <f t="shared" si="26"/>
        <v>75419.540000000008</v>
      </c>
      <c r="R40" s="308">
        <f>SUM(R32:R39)</f>
        <v>72186.809999999983</v>
      </c>
      <c r="S40" s="308">
        <f>SUM(S32:S39)</f>
        <v>71670.23000000001</v>
      </c>
      <c r="T40" s="308">
        <f t="shared" ref="T40:AC40" si="27">SUM(T32:T39)</f>
        <v>102270.01999999999</v>
      </c>
      <c r="U40" s="308">
        <f t="shared" si="27"/>
        <v>55310.700000000012</v>
      </c>
      <c r="V40" s="308">
        <f t="shared" si="27"/>
        <v>101694.05999999995</v>
      </c>
      <c r="W40" s="308">
        <f t="shared" si="27"/>
        <v>111451.20999999998</v>
      </c>
      <c r="X40" s="308">
        <f t="shared" si="27"/>
        <v>81430.26999999999</v>
      </c>
      <c r="Y40" s="204">
        <f t="shared" si="27"/>
        <v>88687.970000000016</v>
      </c>
      <c r="Z40" s="204">
        <f t="shared" si="27"/>
        <v>96960.37</v>
      </c>
      <c r="AA40" s="204">
        <f t="shared" si="27"/>
        <v>60056.78</v>
      </c>
      <c r="AB40" s="204">
        <f t="shared" si="27"/>
        <v>102616.75000000001</v>
      </c>
      <c r="AC40" s="204">
        <f t="shared" si="27"/>
        <v>0</v>
      </c>
      <c r="AD40" s="205">
        <f>SUM(F40:AC40)</f>
        <v>1621902.5200000003</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171"/>
      <c r="Z41" s="171"/>
      <c r="AA41" s="171"/>
      <c r="AB41" s="171"/>
      <c r="AC41" s="171"/>
      <c r="AD41" s="172"/>
      <c r="AE41" s="141">
        <v>34</v>
      </c>
    </row>
    <row r="42" spans="1:31">
      <c r="A42" s="199" t="s">
        <v>88</v>
      </c>
      <c r="B42" s="206">
        <f t="shared" ref="B42:B49" si="2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172"/>
      <c r="AE42" s="141">
        <v>35</v>
      </c>
    </row>
    <row r="43" spans="1:31">
      <c r="A43" s="199" t="s">
        <v>89</v>
      </c>
      <c r="B43" s="206">
        <f t="shared" si="2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8"/>
        <v>257495</v>
      </c>
      <c r="E46" s="175" t="s">
        <v>111</v>
      </c>
      <c r="F46" s="237">
        <v>0</v>
      </c>
      <c r="G46" s="237">
        <v>0</v>
      </c>
      <c r="H46" s="237">
        <v>0</v>
      </c>
      <c r="I46" s="237">
        <v>73750.070000000007</v>
      </c>
      <c r="J46" s="237">
        <v>73750.070000000007</v>
      </c>
      <c r="K46" s="237">
        <v>119650.07</v>
      </c>
      <c r="L46" s="237">
        <v>138962.53999999998</v>
      </c>
      <c r="M46" s="237">
        <v>142900.04</v>
      </c>
      <c r="N46" s="237">
        <v>142900.04</v>
      </c>
      <c r="O46" s="237">
        <v>112975</v>
      </c>
      <c r="P46" s="237">
        <v>125725.04</v>
      </c>
      <c r="Q46" s="237">
        <v>96850.04</v>
      </c>
      <c r="R46" s="237">
        <v>184487.5</v>
      </c>
      <c r="S46" s="237">
        <v>187187.5</v>
      </c>
      <c r="T46" s="237">
        <v>194537.5</v>
      </c>
      <c r="U46" s="237">
        <v>193300</v>
      </c>
      <c r="V46" s="237">
        <v>193562.5</v>
      </c>
      <c r="W46" s="237">
        <v>206162.5</v>
      </c>
      <c r="X46" s="237">
        <v>194200</v>
      </c>
      <c r="Y46" s="237">
        <v>298187.5</v>
      </c>
      <c r="Z46" s="237">
        <v>220287.5</v>
      </c>
      <c r="AA46" s="237">
        <v>210495</v>
      </c>
      <c r="AB46" s="237">
        <v>257495</v>
      </c>
      <c r="AC46" s="237"/>
      <c r="AD46" s="172"/>
      <c r="AE46" s="141">
        <v>39</v>
      </c>
    </row>
    <row r="47" spans="1:31">
      <c r="A47" s="199" t="s">
        <v>93</v>
      </c>
      <c r="B47" s="206">
        <f t="shared" si="2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172"/>
      <c r="AE48" s="141">
        <v>41</v>
      </c>
    </row>
    <row r="49" spans="1:31">
      <c r="A49" s="199" t="s">
        <v>95</v>
      </c>
      <c r="B49" s="206">
        <f t="shared" si="2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172"/>
      <c r="AE49" s="141">
        <v>42</v>
      </c>
    </row>
    <row r="50" spans="1:31">
      <c r="A50" s="167" t="s">
        <v>50</v>
      </c>
      <c r="B50" s="168"/>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2"/>
      <c r="AE50" s="141">
        <v>43</v>
      </c>
    </row>
    <row r="51" spans="1:31">
      <c r="A51" s="136" t="s">
        <v>59</v>
      </c>
      <c r="B51" s="207">
        <f>HLOOKUP($B$7,$F$8:$AC$75,AE51,FALSE)</f>
        <v>1448347</v>
      </c>
      <c r="F51" s="208">
        <f>$F$4</f>
        <v>1241440</v>
      </c>
      <c r="G51" s="208">
        <f t="shared" ref="G51:Q51" si="29">$F$4</f>
        <v>1241440</v>
      </c>
      <c r="H51" s="208">
        <f t="shared" si="29"/>
        <v>1241440</v>
      </c>
      <c r="I51" s="208">
        <f t="shared" si="29"/>
        <v>1241440</v>
      </c>
      <c r="J51" s="208">
        <f t="shared" si="29"/>
        <v>1241440</v>
      </c>
      <c r="K51" s="208">
        <f t="shared" si="29"/>
        <v>1241440</v>
      </c>
      <c r="L51" s="208">
        <f t="shared" si="29"/>
        <v>1241440</v>
      </c>
      <c r="M51" s="208">
        <f t="shared" si="29"/>
        <v>1241440</v>
      </c>
      <c r="N51" s="208">
        <f t="shared" si="29"/>
        <v>1241440</v>
      </c>
      <c r="O51" s="208">
        <f t="shared" si="29"/>
        <v>1241440</v>
      </c>
      <c r="P51" s="208">
        <f t="shared" si="29"/>
        <v>1241440</v>
      </c>
      <c r="Q51" s="208">
        <f t="shared" si="29"/>
        <v>1241440</v>
      </c>
      <c r="R51" s="208">
        <f>$G$4</f>
        <v>1448347</v>
      </c>
      <c r="S51" s="208">
        <f t="shared" ref="S51:AC51" si="30">$G$4</f>
        <v>1448347</v>
      </c>
      <c r="T51" s="208">
        <f t="shared" si="30"/>
        <v>1448347</v>
      </c>
      <c r="U51" s="208">
        <f t="shared" si="30"/>
        <v>1448347</v>
      </c>
      <c r="V51" s="208">
        <f t="shared" si="30"/>
        <v>1448347</v>
      </c>
      <c r="W51" s="208">
        <f t="shared" si="30"/>
        <v>1448347</v>
      </c>
      <c r="X51" s="208">
        <f t="shared" si="30"/>
        <v>1448347</v>
      </c>
      <c r="Y51" s="208">
        <f t="shared" si="30"/>
        <v>1448347</v>
      </c>
      <c r="Z51" s="208">
        <f t="shared" si="30"/>
        <v>1448347</v>
      </c>
      <c r="AA51" s="208">
        <f t="shared" si="30"/>
        <v>1448347</v>
      </c>
      <c r="AB51" s="208">
        <f t="shared" si="30"/>
        <v>1448347</v>
      </c>
      <c r="AC51" s="208">
        <f t="shared" si="30"/>
        <v>1448347</v>
      </c>
      <c r="AD51" s="209"/>
      <c r="AE51" s="141">
        <v>44</v>
      </c>
    </row>
    <row r="52" spans="1:31">
      <c r="A52" s="136" t="s">
        <v>60</v>
      </c>
      <c r="B52" s="207">
        <f>HLOOKUP($B$7,$F$8:$AC$75,AE52,FALSE)</f>
        <v>1327651.4166666665</v>
      </c>
      <c r="F52" s="210">
        <f t="shared" ref="F52:AC52" si="31">F51*(F9/12)</f>
        <v>103453.33333333333</v>
      </c>
      <c r="G52" s="210">
        <f t="shared" si="31"/>
        <v>206906.66666666666</v>
      </c>
      <c r="H52" s="210">
        <f t="shared" si="31"/>
        <v>310360</v>
      </c>
      <c r="I52" s="210">
        <f t="shared" si="31"/>
        <v>413813.33333333331</v>
      </c>
      <c r="J52" s="210">
        <f t="shared" si="31"/>
        <v>517266.66666666669</v>
      </c>
      <c r="K52" s="210">
        <f t="shared" si="31"/>
        <v>620720</v>
      </c>
      <c r="L52" s="210">
        <f t="shared" si="31"/>
        <v>724173.33333333337</v>
      </c>
      <c r="M52" s="210">
        <f t="shared" si="31"/>
        <v>827626.66666666663</v>
      </c>
      <c r="N52" s="210">
        <f t="shared" si="31"/>
        <v>931080</v>
      </c>
      <c r="O52" s="210">
        <f t="shared" si="31"/>
        <v>1034533.3333333334</v>
      </c>
      <c r="P52" s="210">
        <f t="shared" si="31"/>
        <v>1137986.6666666665</v>
      </c>
      <c r="Q52" s="210">
        <f t="shared" si="31"/>
        <v>1241440</v>
      </c>
      <c r="R52" s="210">
        <f t="shared" si="31"/>
        <v>120695.58333333333</v>
      </c>
      <c r="S52" s="210">
        <f t="shared" si="31"/>
        <v>241391.16666666666</v>
      </c>
      <c r="T52" s="210">
        <f t="shared" si="31"/>
        <v>362086.75</v>
      </c>
      <c r="U52" s="210">
        <f t="shared" si="31"/>
        <v>482782.33333333331</v>
      </c>
      <c r="V52" s="210">
        <f t="shared" si="31"/>
        <v>603477.91666666674</v>
      </c>
      <c r="W52" s="210">
        <f t="shared" si="31"/>
        <v>724173.5</v>
      </c>
      <c r="X52" s="210">
        <f t="shared" si="31"/>
        <v>844869.08333333337</v>
      </c>
      <c r="Y52" s="210">
        <f t="shared" si="31"/>
        <v>965564.66666666663</v>
      </c>
      <c r="Z52" s="210">
        <f t="shared" si="31"/>
        <v>1086260.25</v>
      </c>
      <c r="AA52" s="210">
        <f t="shared" si="31"/>
        <v>1206955.8333333335</v>
      </c>
      <c r="AB52" s="210">
        <f t="shared" si="31"/>
        <v>1327651.4166666665</v>
      </c>
      <c r="AC52" s="210">
        <f t="shared" si="31"/>
        <v>1448347</v>
      </c>
      <c r="AD52" s="166"/>
      <c r="AE52" s="141">
        <v>45</v>
      </c>
    </row>
    <row r="53" spans="1:31">
      <c r="A53" s="182" t="s">
        <v>55</v>
      </c>
      <c r="B53" s="206">
        <f>HLOOKUP($B$7,$F$8:$AC$75,AE53,FALSE)</f>
        <v>944335.16999999993</v>
      </c>
      <c r="F53" s="211">
        <f>F40</f>
        <v>4359</v>
      </c>
      <c r="G53" s="211">
        <f>F53+G40</f>
        <v>88182</v>
      </c>
      <c r="H53" s="211">
        <f t="shared" ref="H53:Q53" si="32">G53+H40</f>
        <v>117690.23</v>
      </c>
      <c r="I53" s="211">
        <f t="shared" si="32"/>
        <v>166529</v>
      </c>
      <c r="J53" s="211">
        <f t="shared" si="32"/>
        <v>224609</v>
      </c>
      <c r="K53" s="211">
        <f t="shared" si="32"/>
        <v>266804</v>
      </c>
      <c r="L53" s="211">
        <f t="shared" si="32"/>
        <v>347018.14</v>
      </c>
      <c r="M53" s="211">
        <f t="shared" si="32"/>
        <v>402296.86</v>
      </c>
      <c r="N53" s="211">
        <f t="shared" si="32"/>
        <v>439549.56350013183</v>
      </c>
      <c r="O53" s="211">
        <f t="shared" si="32"/>
        <v>530363.91</v>
      </c>
      <c r="P53" s="211">
        <f t="shared" si="32"/>
        <v>602147.81000000006</v>
      </c>
      <c r="Q53" s="211">
        <f t="shared" si="32"/>
        <v>677567.35000000009</v>
      </c>
      <c r="R53" s="211">
        <f>R40</f>
        <v>72186.809999999983</v>
      </c>
      <c r="S53" s="211">
        <f>R53+S40</f>
        <v>143857.03999999998</v>
      </c>
      <c r="T53" s="211">
        <f>S53+T40</f>
        <v>246127.05999999997</v>
      </c>
      <c r="U53" s="211">
        <f t="shared" ref="U53:AC53" si="33">T53+U40</f>
        <v>301437.76</v>
      </c>
      <c r="V53" s="211">
        <f t="shared" si="33"/>
        <v>403131.81999999995</v>
      </c>
      <c r="W53" s="211">
        <f t="shared" si="33"/>
        <v>514583.02999999991</v>
      </c>
      <c r="X53" s="211">
        <f t="shared" si="33"/>
        <v>596013.29999999993</v>
      </c>
      <c r="Y53" s="211">
        <f t="shared" si="33"/>
        <v>684701.2699999999</v>
      </c>
      <c r="Z53" s="211">
        <f t="shared" si="33"/>
        <v>781661.6399999999</v>
      </c>
      <c r="AA53" s="211">
        <f t="shared" si="33"/>
        <v>841718.41999999993</v>
      </c>
      <c r="AB53" s="211">
        <f t="shared" si="33"/>
        <v>944335.16999999993</v>
      </c>
      <c r="AC53" s="211">
        <f t="shared" si="33"/>
        <v>944335.16999999993</v>
      </c>
      <c r="AD53" s="212"/>
      <c r="AE53" s="141">
        <v>46</v>
      </c>
    </row>
    <row r="54" spans="1:31">
      <c r="A54" s="182" t="s">
        <v>14</v>
      </c>
      <c r="B54" s="206">
        <f>HLOOKUP($B$7,$F$8:$AC$75,AE54,FALSE)</f>
        <v>257495</v>
      </c>
      <c r="E54" s="139"/>
      <c r="F54" s="211">
        <f>SUM(F42:F49)</f>
        <v>0</v>
      </c>
      <c r="G54" s="211">
        <f t="shared" ref="G54:Q54" si="34">SUM(G42:G49)</f>
        <v>0</v>
      </c>
      <c r="H54" s="211">
        <f t="shared" si="34"/>
        <v>0</v>
      </c>
      <c r="I54" s="211">
        <f t="shared" si="34"/>
        <v>73750.070000000007</v>
      </c>
      <c r="J54" s="211">
        <f t="shared" si="34"/>
        <v>73750.070000000007</v>
      </c>
      <c r="K54" s="211">
        <f t="shared" si="34"/>
        <v>119650.07</v>
      </c>
      <c r="L54" s="211">
        <f t="shared" si="34"/>
        <v>138962.53999999998</v>
      </c>
      <c r="M54" s="211">
        <f t="shared" si="34"/>
        <v>142900.04</v>
      </c>
      <c r="N54" s="211">
        <f t="shared" si="34"/>
        <v>142900.04</v>
      </c>
      <c r="O54" s="211">
        <f t="shared" si="34"/>
        <v>112975</v>
      </c>
      <c r="P54" s="211">
        <f t="shared" si="34"/>
        <v>125725.04</v>
      </c>
      <c r="Q54" s="211">
        <f t="shared" si="34"/>
        <v>96850.04</v>
      </c>
      <c r="R54" s="211">
        <f>SUM(R42:R49)</f>
        <v>184487.5</v>
      </c>
      <c r="S54" s="211">
        <f t="shared" ref="S54:AC54" si="35">SUM(S42:S49)</f>
        <v>187187.5</v>
      </c>
      <c r="T54" s="211">
        <f t="shared" si="35"/>
        <v>194537.5</v>
      </c>
      <c r="U54" s="211">
        <f t="shared" si="35"/>
        <v>193300</v>
      </c>
      <c r="V54" s="211">
        <f t="shared" si="35"/>
        <v>193562.5</v>
      </c>
      <c r="W54" s="211">
        <f t="shared" si="35"/>
        <v>206162.5</v>
      </c>
      <c r="X54" s="211">
        <f t="shared" si="35"/>
        <v>194200</v>
      </c>
      <c r="Y54" s="211">
        <f t="shared" si="35"/>
        <v>298187.5</v>
      </c>
      <c r="Z54" s="211">
        <f t="shared" si="35"/>
        <v>220287.5</v>
      </c>
      <c r="AA54" s="211">
        <f t="shared" si="35"/>
        <v>210495</v>
      </c>
      <c r="AB54" s="211">
        <f t="shared" si="35"/>
        <v>257495</v>
      </c>
      <c r="AC54" s="211">
        <f t="shared" si="35"/>
        <v>0</v>
      </c>
      <c r="AD54" s="212"/>
      <c r="AE54" s="141">
        <v>47</v>
      </c>
    </row>
    <row r="55" spans="1:31">
      <c r="A55" s="213" t="s">
        <v>56</v>
      </c>
      <c r="B55" s="203">
        <f>HLOOKUP($B$7,$F$8:$AC$75,AE55,FALSE)</f>
        <v>1201830.17</v>
      </c>
      <c r="C55" s="187"/>
      <c r="D55" s="187"/>
      <c r="E55" s="214"/>
      <c r="F55" s="215">
        <f>F53+F54</f>
        <v>4359</v>
      </c>
      <c r="G55" s="215">
        <f>G53+G54</f>
        <v>88182</v>
      </c>
      <c r="H55" s="215">
        <f>H53+H54</f>
        <v>117690.23</v>
      </c>
      <c r="I55" s="215">
        <f t="shared" ref="I55:Q55" si="36">I53+I54</f>
        <v>240279.07</v>
      </c>
      <c r="J55" s="215">
        <f t="shared" si="36"/>
        <v>298359.07</v>
      </c>
      <c r="K55" s="215">
        <f t="shared" si="36"/>
        <v>386454.07</v>
      </c>
      <c r="L55" s="215">
        <f t="shared" si="36"/>
        <v>485980.68</v>
      </c>
      <c r="M55" s="215">
        <f t="shared" si="36"/>
        <v>545196.9</v>
      </c>
      <c r="N55" s="215">
        <f t="shared" si="36"/>
        <v>582449.60350013187</v>
      </c>
      <c r="O55" s="215">
        <f t="shared" si="36"/>
        <v>643338.91</v>
      </c>
      <c r="P55" s="215">
        <f t="shared" si="36"/>
        <v>727872.85000000009</v>
      </c>
      <c r="Q55" s="215">
        <f t="shared" si="36"/>
        <v>774417.39000000013</v>
      </c>
      <c r="R55" s="215">
        <f>R53+R54</f>
        <v>256674.31</v>
      </c>
      <c r="S55" s="215">
        <f>S53+S54</f>
        <v>331044.53999999998</v>
      </c>
      <c r="T55" s="215">
        <f>T53+T54</f>
        <v>440664.55999999994</v>
      </c>
      <c r="U55" s="215">
        <f t="shared" ref="U55:AC55" si="37">U53+U54</f>
        <v>494737.76</v>
      </c>
      <c r="V55" s="215">
        <f t="shared" si="37"/>
        <v>596694.31999999995</v>
      </c>
      <c r="W55" s="215">
        <f t="shared" si="37"/>
        <v>720745.52999999991</v>
      </c>
      <c r="X55" s="215">
        <f t="shared" si="37"/>
        <v>790213.29999999993</v>
      </c>
      <c r="Y55" s="215">
        <f t="shared" si="37"/>
        <v>982888.7699999999</v>
      </c>
      <c r="Z55" s="215">
        <f t="shared" si="37"/>
        <v>1001949.1399999999</v>
      </c>
      <c r="AA55" s="215">
        <f t="shared" si="37"/>
        <v>1052213.42</v>
      </c>
      <c r="AB55" s="215">
        <f t="shared" si="37"/>
        <v>1201830.17</v>
      </c>
      <c r="AC55" s="215">
        <f t="shared" si="37"/>
        <v>944335.16999999993</v>
      </c>
      <c r="AD55" s="212"/>
      <c r="AE55" s="141">
        <v>48</v>
      </c>
    </row>
    <row r="56" spans="1:31">
      <c r="A56" s="182" t="s">
        <v>72</v>
      </c>
      <c r="B56" s="189">
        <f>IFERROR(HLOOKUP($B$7,$F$8:$AC$75,AE56,FALSE),"-  ")</f>
        <v>0.65200892465686744</v>
      </c>
      <c r="F56" s="189">
        <f>IFERROR(F53/F51,"-  ")</f>
        <v>3.5112450057997163E-3</v>
      </c>
      <c r="G56" s="189">
        <f t="shared" ref="G56:Q56" si="38">IFERROR(G53/G51,"-  ")</f>
        <v>7.1032027323108649E-2</v>
      </c>
      <c r="H56" s="189">
        <f t="shared" si="38"/>
        <v>9.4801383876788242E-2</v>
      </c>
      <c r="I56" s="189">
        <f t="shared" si="38"/>
        <v>0.13414180306740559</v>
      </c>
      <c r="J56" s="189">
        <f t="shared" si="38"/>
        <v>0.18092618249774456</v>
      </c>
      <c r="K56" s="189">
        <f t="shared" si="38"/>
        <v>0.21491493749194485</v>
      </c>
      <c r="L56" s="189">
        <f t="shared" si="38"/>
        <v>0.27952872470679213</v>
      </c>
      <c r="M56" s="189">
        <f t="shared" si="38"/>
        <v>0.32405662778708594</v>
      </c>
      <c r="N56" s="189">
        <f t="shared" si="38"/>
        <v>0.35406428301015902</v>
      </c>
      <c r="O56" s="189">
        <f t="shared" si="38"/>
        <v>0.42721670801649697</v>
      </c>
      <c r="P56" s="189">
        <f t="shared" si="38"/>
        <v>0.48503980055419516</v>
      </c>
      <c r="Q56" s="189">
        <f t="shared" si="38"/>
        <v>0.54579145991751521</v>
      </c>
      <c r="R56" s="189">
        <f>IFERROR(R53/R51,"-  ")</f>
        <v>4.9840825437550522E-2</v>
      </c>
      <c r="S56" s="189">
        <f t="shared" ref="S56:AC56" si="39">IFERROR(S53/S51,"-  ")</f>
        <v>9.9324982203850304E-2</v>
      </c>
      <c r="T56" s="189">
        <f t="shared" si="39"/>
        <v>0.16993652764151129</v>
      </c>
      <c r="U56" s="189">
        <f t="shared" si="39"/>
        <v>0.2081253732703558</v>
      </c>
      <c r="V56" s="189">
        <f t="shared" si="39"/>
        <v>0.27833925157438094</v>
      </c>
      <c r="W56" s="189">
        <f t="shared" si="39"/>
        <v>0.35528987873762291</v>
      </c>
      <c r="X56" s="189">
        <f t="shared" si="39"/>
        <v>0.41151277974131883</v>
      </c>
      <c r="Y56" s="189">
        <f t="shared" si="39"/>
        <v>0.47274670365596083</v>
      </c>
      <c r="Z56" s="189">
        <f t="shared" si="39"/>
        <v>0.5396922422596242</v>
      </c>
      <c r="AA56" s="189">
        <f t="shared" si="39"/>
        <v>0.58115798216863768</v>
      </c>
      <c r="AB56" s="189">
        <f t="shared" si="39"/>
        <v>0.65200892465686744</v>
      </c>
      <c r="AC56" s="189">
        <f t="shared" si="39"/>
        <v>0.65200892465686744</v>
      </c>
      <c r="AD56" s="190"/>
      <c r="AE56" s="141">
        <v>49</v>
      </c>
    </row>
    <row r="57" spans="1:31">
      <c r="A57" s="182" t="s">
        <v>73</v>
      </c>
      <c r="B57" s="189">
        <f>IFERROR(HLOOKUP($B$7,$F$8:$AC$75,AE57,FALSE),"-  ")</f>
        <v>0.82979435867233464</v>
      </c>
      <c r="F57" s="189">
        <f>IFERROR(F55/F51,"-  ")</f>
        <v>3.5112450057997163E-3</v>
      </c>
      <c r="G57" s="189">
        <f t="shared" ref="G57:Q57" si="40">IFERROR(G55/G51,"-  ")</f>
        <v>7.1032027323108649E-2</v>
      </c>
      <c r="H57" s="189">
        <f t="shared" si="40"/>
        <v>9.4801383876788242E-2</v>
      </c>
      <c r="I57" s="189">
        <f t="shared" si="40"/>
        <v>0.19354867734244105</v>
      </c>
      <c r="J57" s="189">
        <f t="shared" si="40"/>
        <v>0.24033305677278</v>
      </c>
      <c r="K57" s="189">
        <f t="shared" si="40"/>
        <v>0.31129500418868411</v>
      </c>
      <c r="L57" s="189">
        <f t="shared" si="40"/>
        <v>0.39146529836319111</v>
      </c>
      <c r="M57" s="189">
        <f t="shared" si="40"/>
        <v>0.43916492138162139</v>
      </c>
      <c r="N57" s="189">
        <f t="shared" si="40"/>
        <v>0.46917257660469441</v>
      </c>
      <c r="O57" s="189">
        <f t="shared" si="40"/>
        <v>0.51821989786054912</v>
      </c>
      <c r="P57" s="189">
        <f t="shared" si="40"/>
        <v>0.58631335384714534</v>
      </c>
      <c r="Q57" s="189">
        <f t="shared" si="40"/>
        <v>0.62380573366413206</v>
      </c>
      <c r="R57" s="189">
        <f>IFERROR(R55/R51,"-  ")</f>
        <v>0.17721879494347695</v>
      </c>
      <c r="S57" s="189">
        <f t="shared" ref="S57:AC57" si="41">IFERROR(S55/S51,"-  ")</f>
        <v>0.22856714585662136</v>
      </c>
      <c r="T57" s="189">
        <f t="shared" si="41"/>
        <v>0.30425344202735943</v>
      </c>
      <c r="U57" s="189">
        <f t="shared" si="41"/>
        <v>0.34158786533890012</v>
      </c>
      <c r="V57" s="189">
        <f t="shared" si="41"/>
        <v>0.41198298474053519</v>
      </c>
      <c r="W57" s="189">
        <f t="shared" si="41"/>
        <v>0.49763318458905215</v>
      </c>
      <c r="X57" s="189">
        <f t="shared" si="41"/>
        <v>0.54559666985881139</v>
      </c>
      <c r="Y57" s="189">
        <f t="shared" si="41"/>
        <v>0.67862796001234504</v>
      </c>
      <c r="Z57" s="189">
        <f t="shared" si="41"/>
        <v>0.6917880452681574</v>
      </c>
      <c r="AA57" s="189">
        <f t="shared" si="41"/>
        <v>0.72649262918347601</v>
      </c>
      <c r="AB57" s="189">
        <f t="shared" si="41"/>
        <v>0.82979435867233464</v>
      </c>
      <c r="AC57" s="189">
        <f t="shared" si="41"/>
        <v>0.65200892465686744</v>
      </c>
      <c r="AD57" s="190"/>
      <c r="AE57" s="141">
        <v>50</v>
      </c>
    </row>
    <row r="58" spans="1:31">
      <c r="A58" s="182" t="s">
        <v>74</v>
      </c>
      <c r="B58" s="189">
        <f>IFERROR(HLOOKUP($B$7,$F$8:$AC$75,AE58,FALSE),"-  ")</f>
        <v>0.71128246326203726</v>
      </c>
      <c r="F58" s="189">
        <f>IFERROR(F53/F52,"-  ")</f>
        <v>4.2134940069596602E-2</v>
      </c>
      <c r="G58" s="189">
        <f t="shared" ref="G58:Q58" si="42">IFERROR(G53/G52,"-  ")</f>
        <v>0.42619216393865189</v>
      </c>
      <c r="H58" s="189">
        <f t="shared" si="42"/>
        <v>0.37920553550715297</v>
      </c>
      <c r="I58" s="189">
        <f t="shared" si="42"/>
        <v>0.40242540920221681</v>
      </c>
      <c r="J58" s="189">
        <f t="shared" si="42"/>
        <v>0.43422283799458694</v>
      </c>
      <c r="K58" s="189">
        <f t="shared" si="42"/>
        <v>0.42982987498388969</v>
      </c>
      <c r="L58" s="189">
        <f t="shared" si="42"/>
        <v>0.47919209949735792</v>
      </c>
      <c r="M58" s="189">
        <f t="shared" si="42"/>
        <v>0.48608494168062893</v>
      </c>
      <c r="N58" s="189">
        <f t="shared" si="42"/>
        <v>0.47208571068021205</v>
      </c>
      <c r="O58" s="189">
        <f t="shared" si="42"/>
        <v>0.51266004961979639</v>
      </c>
      <c r="P58" s="189">
        <f t="shared" si="42"/>
        <v>0.52913432787730386</v>
      </c>
      <c r="Q58" s="189">
        <f t="shared" si="42"/>
        <v>0.54579145991751521</v>
      </c>
      <c r="R58" s="189">
        <f>IFERROR(R53/R52,"-  ")</f>
        <v>0.59808990525060624</v>
      </c>
      <c r="S58" s="189">
        <f t="shared" ref="S58:AC58" si="43">IFERROR(S53/S52,"-  ")</f>
        <v>0.59594989322310188</v>
      </c>
      <c r="T58" s="189">
        <f t="shared" si="43"/>
        <v>0.67974611056604517</v>
      </c>
      <c r="U58" s="189">
        <f t="shared" si="43"/>
        <v>0.62437611981106744</v>
      </c>
      <c r="V58" s="189">
        <f t="shared" si="43"/>
        <v>0.66801420377851428</v>
      </c>
      <c r="W58" s="189">
        <f t="shared" si="43"/>
        <v>0.71057975747524582</v>
      </c>
      <c r="X58" s="189">
        <f t="shared" si="43"/>
        <v>0.70545047955654661</v>
      </c>
      <c r="Y58" s="189">
        <f t="shared" si="43"/>
        <v>0.7091200554839413</v>
      </c>
      <c r="Z58" s="189">
        <f t="shared" si="43"/>
        <v>0.71958965634616556</v>
      </c>
      <c r="AA58" s="189">
        <f t="shared" si="43"/>
        <v>0.69738957860236517</v>
      </c>
      <c r="AB58" s="189">
        <f t="shared" si="43"/>
        <v>0.71128246326203726</v>
      </c>
      <c r="AC58" s="189">
        <f t="shared" si="43"/>
        <v>0.65200892465686744</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6896891</v>
      </c>
      <c r="F60" s="217">
        <f>SUM($F$4:$I$4)</f>
        <v>6896891</v>
      </c>
      <c r="G60" s="217">
        <f t="shared" ref="G60:AC60" si="44">SUM($F$4:$I$4)</f>
        <v>6896891</v>
      </c>
      <c r="H60" s="217">
        <f t="shared" si="44"/>
        <v>6896891</v>
      </c>
      <c r="I60" s="217">
        <f t="shared" si="44"/>
        <v>6896891</v>
      </c>
      <c r="J60" s="217">
        <f t="shared" si="44"/>
        <v>6896891</v>
      </c>
      <c r="K60" s="217">
        <f t="shared" si="44"/>
        <v>6896891</v>
      </c>
      <c r="L60" s="217">
        <f t="shared" si="44"/>
        <v>6896891</v>
      </c>
      <c r="M60" s="217">
        <f t="shared" si="44"/>
        <v>6896891</v>
      </c>
      <c r="N60" s="217">
        <f t="shared" si="44"/>
        <v>6896891</v>
      </c>
      <c r="O60" s="217">
        <f t="shared" si="44"/>
        <v>6896891</v>
      </c>
      <c r="P60" s="217">
        <f t="shared" si="44"/>
        <v>6896891</v>
      </c>
      <c r="Q60" s="217">
        <f t="shared" si="44"/>
        <v>6896891</v>
      </c>
      <c r="R60" s="217">
        <f t="shared" si="44"/>
        <v>6896891</v>
      </c>
      <c r="S60" s="217">
        <f t="shared" si="44"/>
        <v>6896891</v>
      </c>
      <c r="T60" s="217">
        <f t="shared" si="44"/>
        <v>6896891</v>
      </c>
      <c r="U60" s="217">
        <f t="shared" si="44"/>
        <v>6896891</v>
      </c>
      <c r="V60" s="217">
        <f t="shared" si="44"/>
        <v>6896891</v>
      </c>
      <c r="W60" s="217">
        <f t="shared" si="44"/>
        <v>6896891</v>
      </c>
      <c r="X60" s="217">
        <f t="shared" si="44"/>
        <v>6896891</v>
      </c>
      <c r="Y60" s="217">
        <f t="shared" si="44"/>
        <v>6896891</v>
      </c>
      <c r="Z60" s="217">
        <f t="shared" si="44"/>
        <v>6896891</v>
      </c>
      <c r="AA60" s="217">
        <f t="shared" si="44"/>
        <v>6896891</v>
      </c>
      <c r="AB60" s="217">
        <f>SUM($F$4:$I$4)</f>
        <v>6896891</v>
      </c>
      <c r="AC60" s="217">
        <f t="shared" si="44"/>
        <v>6896891</v>
      </c>
      <c r="AD60" s="190"/>
      <c r="AE60" s="141">
        <v>53</v>
      </c>
    </row>
    <row r="61" spans="1:31">
      <c r="A61" s="182" t="s">
        <v>58</v>
      </c>
      <c r="B61" s="206">
        <f>HLOOKUP($B$7,$F$8:$AC$75,AE61,FALSE)</f>
        <v>1621902.5200000003</v>
      </c>
      <c r="F61" s="218">
        <f>F53</f>
        <v>4359</v>
      </c>
      <c r="G61" s="218">
        <f t="shared" ref="G61:Q61" si="45">G53</f>
        <v>88182</v>
      </c>
      <c r="H61" s="218">
        <f t="shared" si="45"/>
        <v>117690.23</v>
      </c>
      <c r="I61" s="218">
        <f t="shared" si="45"/>
        <v>166529</v>
      </c>
      <c r="J61" s="218">
        <f t="shared" si="45"/>
        <v>224609</v>
      </c>
      <c r="K61" s="218">
        <f t="shared" si="45"/>
        <v>266804</v>
      </c>
      <c r="L61" s="218">
        <f t="shared" si="45"/>
        <v>347018.14</v>
      </c>
      <c r="M61" s="218">
        <f t="shared" si="45"/>
        <v>402296.86</v>
      </c>
      <c r="N61" s="218">
        <f t="shared" si="45"/>
        <v>439549.56350013183</v>
      </c>
      <c r="O61" s="218">
        <f t="shared" si="45"/>
        <v>530363.91</v>
      </c>
      <c r="P61" s="218">
        <f t="shared" si="45"/>
        <v>602147.81000000006</v>
      </c>
      <c r="Q61" s="218">
        <f t="shared" si="45"/>
        <v>677567.35000000009</v>
      </c>
      <c r="R61" s="218">
        <f>R53+Q61</f>
        <v>749754.16</v>
      </c>
      <c r="S61" s="218">
        <f>S40+R61</f>
        <v>821424.39</v>
      </c>
      <c r="T61" s="218">
        <f t="shared" ref="T61:AC61" si="46">T40+S61</f>
        <v>923694.41</v>
      </c>
      <c r="U61" s="218">
        <f t="shared" si="46"/>
        <v>979005.1100000001</v>
      </c>
      <c r="V61" s="218">
        <f t="shared" si="46"/>
        <v>1080699.1700000002</v>
      </c>
      <c r="W61" s="218">
        <f t="shared" si="46"/>
        <v>1192150.3800000001</v>
      </c>
      <c r="X61" s="218">
        <f t="shared" si="46"/>
        <v>1273580.6500000001</v>
      </c>
      <c r="Y61" s="218">
        <f t="shared" si="46"/>
        <v>1362268.62</v>
      </c>
      <c r="Z61" s="218">
        <f t="shared" si="46"/>
        <v>1459228.9900000002</v>
      </c>
      <c r="AA61" s="218">
        <f t="shared" si="46"/>
        <v>1519285.7700000003</v>
      </c>
      <c r="AB61" s="218">
        <f t="shared" si="46"/>
        <v>1621902.5200000003</v>
      </c>
      <c r="AC61" s="218">
        <f t="shared" si="46"/>
        <v>1621902.5200000003</v>
      </c>
      <c r="AD61" s="190"/>
      <c r="AE61" s="141">
        <v>54</v>
      </c>
    </row>
    <row r="62" spans="1:31">
      <c r="A62" s="213" t="s">
        <v>57</v>
      </c>
      <c r="B62" s="219">
        <f>HLOOKUP($B$7,$F$8:$AC$75,AE62,FALSE)</f>
        <v>1879397.5200000003</v>
      </c>
      <c r="F62" s="203">
        <f>F61+F54</f>
        <v>4359</v>
      </c>
      <c r="G62" s="203">
        <f>G61+G54</f>
        <v>88182</v>
      </c>
      <c r="H62" s="203">
        <f t="shared" ref="H62:Q62" si="47">H61+H54</f>
        <v>117690.23</v>
      </c>
      <c r="I62" s="203">
        <f t="shared" si="47"/>
        <v>240279.07</v>
      </c>
      <c r="J62" s="203">
        <f t="shared" si="47"/>
        <v>298359.07</v>
      </c>
      <c r="K62" s="203">
        <f t="shared" si="47"/>
        <v>386454.07</v>
      </c>
      <c r="L62" s="203">
        <f t="shared" si="47"/>
        <v>485980.68</v>
      </c>
      <c r="M62" s="203">
        <f t="shared" si="47"/>
        <v>545196.9</v>
      </c>
      <c r="N62" s="203">
        <f t="shared" si="47"/>
        <v>582449.60350013187</v>
      </c>
      <c r="O62" s="203">
        <f t="shared" si="47"/>
        <v>643338.91</v>
      </c>
      <c r="P62" s="203">
        <f t="shared" si="47"/>
        <v>727872.85000000009</v>
      </c>
      <c r="Q62" s="203">
        <f t="shared" si="47"/>
        <v>774417.39000000013</v>
      </c>
      <c r="R62" s="203">
        <f>R61+R54</f>
        <v>934241.66</v>
      </c>
      <c r="S62" s="203">
        <f>S61+S54</f>
        <v>1008611.89</v>
      </c>
      <c r="T62" s="203">
        <f t="shared" ref="T62:AC62" si="48">T61+T54</f>
        <v>1118231.9100000001</v>
      </c>
      <c r="U62" s="203">
        <f t="shared" si="48"/>
        <v>1172305.1100000001</v>
      </c>
      <c r="V62" s="203">
        <f t="shared" si="48"/>
        <v>1274261.6700000002</v>
      </c>
      <c r="W62" s="203">
        <f t="shared" si="48"/>
        <v>1398312.8800000001</v>
      </c>
      <c r="X62" s="203">
        <f t="shared" si="48"/>
        <v>1467780.6500000001</v>
      </c>
      <c r="Y62" s="203">
        <f t="shared" si="48"/>
        <v>1660456.12</v>
      </c>
      <c r="Z62" s="203">
        <f t="shared" si="48"/>
        <v>1679516.4900000002</v>
      </c>
      <c r="AA62" s="203">
        <f t="shared" si="48"/>
        <v>1729780.7700000003</v>
      </c>
      <c r="AB62" s="203">
        <f t="shared" si="48"/>
        <v>1879397.5200000003</v>
      </c>
      <c r="AC62" s="203">
        <f t="shared" si="48"/>
        <v>1621902.5200000003</v>
      </c>
      <c r="AD62" s="190"/>
      <c r="AE62" s="141">
        <v>55</v>
      </c>
    </row>
    <row r="63" spans="1:31">
      <c r="A63" s="182" t="s">
        <v>53</v>
      </c>
      <c r="B63" s="189">
        <f>IFERROR(HLOOKUP($B$7,$F$8:$AC$75,AE63,FALSE),"-  ")</f>
        <v>0.23516429649243409</v>
      </c>
      <c r="F63" s="189">
        <f>IFERROR(F61/F60,"-  ")</f>
        <v>6.3202390758386646E-4</v>
      </c>
      <c r="G63" s="189">
        <f t="shared" ref="G63:Q63" si="49">IFERROR(G61/G60,"-  ")</f>
        <v>1.2785761004487384E-2</v>
      </c>
      <c r="H63" s="189">
        <f t="shared" si="49"/>
        <v>1.7064243874522593E-2</v>
      </c>
      <c r="I63" s="189">
        <f t="shared" si="49"/>
        <v>2.4145517161283252E-2</v>
      </c>
      <c r="J63" s="189">
        <f t="shared" si="49"/>
        <v>3.2566702881051769E-2</v>
      </c>
      <c r="K63" s="189">
        <f t="shared" si="49"/>
        <v>3.8684676907319547E-2</v>
      </c>
      <c r="L63" s="189">
        <f t="shared" si="49"/>
        <v>5.0315155045947517E-2</v>
      </c>
      <c r="M63" s="189">
        <f t="shared" si="49"/>
        <v>5.833017514703364E-2</v>
      </c>
      <c r="N63" s="189">
        <f t="shared" si="49"/>
        <v>6.3731551433846331E-2</v>
      </c>
      <c r="O63" s="189">
        <f t="shared" si="49"/>
        <v>7.6898983904486823E-2</v>
      </c>
      <c r="P63" s="189">
        <f t="shared" si="49"/>
        <v>8.730713737537682E-2</v>
      </c>
      <c r="Q63" s="189">
        <f t="shared" si="49"/>
        <v>9.8242432713522676E-2</v>
      </c>
      <c r="R63" s="189">
        <f>IFERROR(R61/R60,"-  ")</f>
        <v>0.10870900526048621</v>
      </c>
      <c r="S63" s="189">
        <f t="shared" ref="S63:AC63" si="50">IFERROR(S61/S60,"-  ")</f>
        <v>0.1191006773921757</v>
      </c>
      <c r="T63" s="189">
        <f t="shared" si="50"/>
        <v>0.13392910080788575</v>
      </c>
      <c r="U63" s="189">
        <f t="shared" si="50"/>
        <v>0.141948757780861</v>
      </c>
      <c r="V63" s="189">
        <f t="shared" si="50"/>
        <v>0.15669367110485002</v>
      </c>
      <c r="W63" s="189">
        <f t="shared" si="50"/>
        <v>0.17285330158182871</v>
      </c>
      <c r="X63" s="189">
        <f t="shared" si="50"/>
        <v>0.18466010989589368</v>
      </c>
      <c r="Y63" s="189">
        <f t="shared" si="50"/>
        <v>0.19751923294133547</v>
      </c>
      <c r="Z63" s="189">
        <f t="shared" si="50"/>
        <v>0.21157779498037596</v>
      </c>
      <c r="AA63" s="189">
        <f t="shared" si="50"/>
        <v>0.22028559969992278</v>
      </c>
      <c r="AB63" s="189">
        <f t="shared" si="50"/>
        <v>0.23516429649243409</v>
      </c>
      <c r="AC63" s="189">
        <f t="shared" si="50"/>
        <v>0.23516429649243409</v>
      </c>
      <c r="AD63" s="190"/>
      <c r="AE63" s="141">
        <v>56</v>
      </c>
    </row>
    <row r="64" spans="1:31">
      <c r="A64" s="182" t="s">
        <v>54</v>
      </c>
      <c r="B64" s="189">
        <f>IFERROR(HLOOKUP($B$7,$F$8:$AC$75,AE64,FALSE),"-  ")</f>
        <v>0.27249923480014404</v>
      </c>
      <c r="F64" s="189">
        <f>IFERROR(F62/F60,"-  ")</f>
        <v>6.3202390758386646E-4</v>
      </c>
      <c r="G64" s="189">
        <f t="shared" ref="G64:Q64" si="51">IFERROR(G62/G60,"-  ")</f>
        <v>1.2785761004487384E-2</v>
      </c>
      <c r="H64" s="189">
        <f t="shared" si="51"/>
        <v>1.7064243874522593E-2</v>
      </c>
      <c r="I64" s="189">
        <f t="shared" si="51"/>
        <v>3.4838751257631882E-2</v>
      </c>
      <c r="J64" s="189">
        <f t="shared" si="51"/>
        <v>4.3259936977400396E-2</v>
      </c>
      <c r="K64" s="189">
        <f t="shared" si="51"/>
        <v>5.6033083602452176E-2</v>
      </c>
      <c r="L64" s="189">
        <f t="shared" si="51"/>
        <v>7.0463732136697529E-2</v>
      </c>
      <c r="M64" s="189">
        <f t="shared" si="51"/>
        <v>7.9049661651895045E-2</v>
      </c>
      <c r="N64" s="189">
        <f t="shared" si="51"/>
        <v>8.4451037938707729E-2</v>
      </c>
      <c r="O64" s="189">
        <f t="shared" si="51"/>
        <v>9.3279553062387097E-2</v>
      </c>
      <c r="P64" s="189">
        <f t="shared" si="51"/>
        <v>0.10553637138820957</v>
      </c>
      <c r="Q64" s="189">
        <f t="shared" si="51"/>
        <v>0.11228499768953869</v>
      </c>
      <c r="R64" s="189">
        <f>IFERROR(R62/R60,"-  ")</f>
        <v>0.1354583768251521</v>
      </c>
      <c r="S64" s="189">
        <f t="shared" ref="S64:AC64" si="52">IFERROR(S62/S60,"-  ")</f>
        <v>0.14624152969794652</v>
      </c>
      <c r="T64" s="189">
        <f t="shared" si="52"/>
        <v>0.1621356506866645</v>
      </c>
      <c r="U64" s="189">
        <f t="shared" si="52"/>
        <v>0.16997587898663327</v>
      </c>
      <c r="V64" s="189">
        <f t="shared" si="52"/>
        <v>0.18475885293822972</v>
      </c>
      <c r="W64" s="189">
        <f t="shared" si="52"/>
        <v>0.2027453935403648</v>
      </c>
      <c r="X64" s="189">
        <f t="shared" si="52"/>
        <v>0.21281772468203428</v>
      </c>
      <c r="Y64" s="189">
        <f t="shared" si="52"/>
        <v>0.24075429349253166</v>
      </c>
      <c r="Z64" s="189">
        <f t="shared" si="52"/>
        <v>0.24351791118635921</v>
      </c>
      <c r="AA64" s="189">
        <f t="shared" si="52"/>
        <v>0.25080587325506526</v>
      </c>
      <c r="AB64" s="189">
        <f t="shared" si="52"/>
        <v>0.27249923480014404</v>
      </c>
      <c r="AC64" s="189">
        <f t="shared" si="52"/>
        <v>0.23516429649243409</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4921</v>
      </c>
      <c r="E71" s="175" t="s">
        <v>111</v>
      </c>
      <c r="F71" s="176">
        <v>124</v>
      </c>
      <c r="G71" s="176">
        <v>249</v>
      </c>
      <c r="H71" s="176">
        <v>357</v>
      </c>
      <c r="I71" s="176">
        <v>754</v>
      </c>
      <c r="J71" s="176">
        <v>840</v>
      </c>
      <c r="K71" s="176">
        <v>1085</v>
      </c>
      <c r="L71" s="176">
        <v>1546</v>
      </c>
      <c r="M71" s="176">
        <v>1816</v>
      </c>
      <c r="N71" s="176">
        <v>1981</v>
      </c>
      <c r="O71" s="176">
        <v>2057</v>
      </c>
      <c r="P71" s="176">
        <v>2133</v>
      </c>
      <c r="Q71" s="176">
        <v>2383</v>
      </c>
      <c r="R71" s="235">
        <v>2750</v>
      </c>
      <c r="S71" s="235">
        <v>2846</v>
      </c>
      <c r="T71" s="235">
        <v>2946</v>
      </c>
      <c r="U71" s="235">
        <v>3068</v>
      </c>
      <c r="V71" s="235">
        <v>3144</v>
      </c>
      <c r="W71" s="235">
        <v>3213</v>
      </c>
      <c r="X71" s="235">
        <v>3322</v>
      </c>
      <c r="Y71" s="235">
        <v>3981</v>
      </c>
      <c r="Z71" s="235">
        <v>4281</v>
      </c>
      <c r="AA71" s="235">
        <v>4542</v>
      </c>
      <c r="AB71" s="235">
        <v>4921</v>
      </c>
      <c r="AC71" s="235"/>
      <c r="AD71" s="172"/>
      <c r="AE71" s="141">
        <v>64</v>
      </c>
    </row>
    <row r="72" spans="1:31">
      <c r="A72" s="173" t="s">
        <v>32</v>
      </c>
      <c r="B72" s="174">
        <f>HLOOKUP($B$7,$F$8:$AC$75,AE72,FALSE)</f>
        <v>2439</v>
      </c>
      <c r="E72" s="175" t="s">
        <v>111</v>
      </c>
      <c r="F72" s="176">
        <v>124</v>
      </c>
      <c r="G72" s="176">
        <v>249</v>
      </c>
      <c r="H72" s="176">
        <v>357</v>
      </c>
      <c r="I72" s="176">
        <v>436</v>
      </c>
      <c r="J72" s="176">
        <v>528</v>
      </c>
      <c r="K72" s="176">
        <v>614</v>
      </c>
      <c r="L72" s="176">
        <v>865</v>
      </c>
      <c r="M72" s="176">
        <v>1135</v>
      </c>
      <c r="N72" s="176">
        <v>1207</v>
      </c>
      <c r="O72" s="176">
        <v>1283</v>
      </c>
      <c r="P72" s="176">
        <v>1350</v>
      </c>
      <c r="Q72" s="176">
        <v>1567</v>
      </c>
      <c r="R72" s="235">
        <v>1693</v>
      </c>
      <c r="S72" s="235">
        <v>1764</v>
      </c>
      <c r="T72" s="235">
        <v>1799</v>
      </c>
      <c r="U72" s="235">
        <v>1905</v>
      </c>
      <c r="V72" s="235">
        <v>1964</v>
      </c>
      <c r="W72" s="235">
        <v>2022</v>
      </c>
      <c r="X72" s="235">
        <v>2063</v>
      </c>
      <c r="Y72" s="235">
        <v>2259</v>
      </c>
      <c r="Z72" s="235">
        <v>2326</v>
      </c>
      <c r="AA72" s="235">
        <v>2401</v>
      </c>
      <c r="AB72" s="235">
        <v>2439</v>
      </c>
      <c r="AC72" s="235"/>
      <c r="AD72" s="172"/>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2"/>
      <c r="AE73" s="141">
        <v>66</v>
      </c>
    </row>
    <row r="74" spans="1:31" s="141" customFormat="1">
      <c r="A74" s="173" t="s">
        <v>109</v>
      </c>
      <c r="B74" s="174">
        <f>HLOOKUP($B$7,$F$8:$AC$75,AE74,FALSE)</f>
        <v>0</v>
      </c>
      <c r="C74" s="222"/>
      <c r="E74" s="175" t="s">
        <v>28</v>
      </c>
      <c r="F74" s="223"/>
      <c r="G74" s="223"/>
      <c r="H74" s="224">
        <v>3754</v>
      </c>
      <c r="I74" s="223">
        <f>H74</f>
        <v>3754</v>
      </c>
      <c r="J74" s="223">
        <f>H74</f>
        <v>3754</v>
      </c>
      <c r="K74" s="224">
        <v>3754</v>
      </c>
      <c r="L74" s="223">
        <f>K74</f>
        <v>3754</v>
      </c>
      <c r="M74" s="223">
        <f>K74</f>
        <v>3754</v>
      </c>
      <c r="N74" s="224">
        <v>3754</v>
      </c>
      <c r="O74" s="223">
        <f>N74</f>
        <v>3754</v>
      </c>
      <c r="P74" s="223">
        <f>N74</f>
        <v>3754</v>
      </c>
      <c r="Q74" s="224">
        <v>2525</v>
      </c>
      <c r="R74" s="223">
        <f>Q74</f>
        <v>2525</v>
      </c>
      <c r="S74" s="223">
        <f>Q74</f>
        <v>2525</v>
      </c>
      <c r="T74" s="238">
        <v>1095</v>
      </c>
      <c r="U74" s="223">
        <f>T74</f>
        <v>1095</v>
      </c>
      <c r="V74" s="223">
        <f>T74</f>
        <v>1095</v>
      </c>
      <c r="W74" s="238"/>
      <c r="X74" s="223">
        <f>W74</f>
        <v>0</v>
      </c>
      <c r="Y74" s="223">
        <f>W74</f>
        <v>0</v>
      </c>
      <c r="Z74" s="238"/>
      <c r="AA74" s="223">
        <f>Z74</f>
        <v>0</v>
      </c>
      <c r="AB74" s="223">
        <f>Z74</f>
        <v>0</v>
      </c>
      <c r="AC74" s="238"/>
      <c r="AD74" s="172"/>
      <c r="AE74" s="141">
        <v>67</v>
      </c>
    </row>
    <row r="75" spans="1:31" s="141" customFormat="1" ht="15" customHeight="1">
      <c r="A75" s="173" t="s">
        <v>110</v>
      </c>
      <c r="B75" s="174">
        <f>HLOOKUP($B$7,$F$8:$AC$75,AE75,FALSE)</f>
        <v>0</v>
      </c>
      <c r="C75" s="222"/>
      <c r="D75" s="222"/>
      <c r="E75" s="175" t="s">
        <v>28</v>
      </c>
      <c r="F75" s="223"/>
      <c r="G75" s="223"/>
      <c r="H75" s="224">
        <v>194</v>
      </c>
      <c r="I75" s="223">
        <f>H75</f>
        <v>194</v>
      </c>
      <c r="J75" s="223">
        <f>H75</f>
        <v>194</v>
      </c>
      <c r="K75" s="224">
        <v>194</v>
      </c>
      <c r="L75" s="223">
        <f>K75</f>
        <v>194</v>
      </c>
      <c r="M75" s="223">
        <f>K75</f>
        <v>194</v>
      </c>
      <c r="N75" s="224">
        <v>194</v>
      </c>
      <c r="O75" s="223">
        <f>N75</f>
        <v>194</v>
      </c>
      <c r="P75" s="223">
        <f>N75</f>
        <v>194</v>
      </c>
      <c r="Q75" s="224">
        <v>1072</v>
      </c>
      <c r="R75" s="223">
        <f>Q75</f>
        <v>1072</v>
      </c>
      <c r="S75" s="223">
        <f>Q75</f>
        <v>1072</v>
      </c>
      <c r="T75" s="238">
        <v>3285</v>
      </c>
      <c r="U75" s="223">
        <f>T75</f>
        <v>3285</v>
      </c>
      <c r="V75" s="223">
        <f>T75</f>
        <v>3285</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2" s="141" customFormat="1">
      <c r="A81" s="228">
        <f>VLOOKUP(B7,E88:T111,6,FALSE)</f>
        <v>0</v>
      </c>
      <c r="B81" s="230"/>
      <c r="C81" s="222"/>
      <c r="AD81" s="225"/>
    </row>
    <row r="82" spans="1:32" s="141" customFormat="1">
      <c r="A82" s="167" t="s">
        <v>37</v>
      </c>
      <c r="B82" s="160"/>
      <c r="C82" s="222"/>
      <c r="AD82" s="225"/>
    </row>
    <row r="83" spans="1:32" s="141" customFormat="1" ht="15" customHeight="1">
      <c r="A83" s="228">
        <f>VLOOKUP(B7,E88:T111,10,FALSE)</f>
        <v>0</v>
      </c>
      <c r="B83" s="231"/>
      <c r="C83" s="222"/>
      <c r="AD83" s="225"/>
    </row>
    <row r="84" spans="1:32">
      <c r="A84" s="167" t="s">
        <v>49</v>
      </c>
    </row>
    <row r="85" spans="1:32">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2">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2">
      <c r="A87" s="229"/>
      <c r="D87" s="222"/>
      <c r="E87" s="139"/>
      <c r="F87" s="326" t="s">
        <v>26</v>
      </c>
      <c r="G87" s="326"/>
      <c r="H87" s="326"/>
      <c r="I87" s="326"/>
      <c r="J87" s="326" t="s">
        <v>100</v>
      </c>
      <c r="K87" s="326"/>
      <c r="L87" s="326"/>
      <c r="M87" s="326"/>
      <c r="N87" s="326" t="s">
        <v>34</v>
      </c>
      <c r="O87" s="326"/>
      <c r="P87" s="326"/>
      <c r="Q87" s="326"/>
      <c r="R87" s="233"/>
      <c r="S87" s="233"/>
      <c r="T87" s="233"/>
      <c r="U87" s="233"/>
      <c r="V87" s="233"/>
      <c r="W87" s="233"/>
      <c r="X87" s="233"/>
      <c r="Y87" s="233"/>
      <c r="Z87" s="233"/>
      <c r="AA87" s="233"/>
      <c r="AB87" s="233"/>
      <c r="AC87" s="233"/>
      <c r="AD87" s="326" t="s">
        <v>49</v>
      </c>
      <c r="AE87" s="326"/>
      <c r="AF87" s="326"/>
    </row>
    <row r="88" spans="1:32">
      <c r="D88" s="222"/>
      <c r="E88" s="162">
        <v>40909</v>
      </c>
      <c r="F88" s="327"/>
      <c r="G88" s="327"/>
      <c r="H88" s="327"/>
      <c r="I88" s="327"/>
      <c r="J88" s="327"/>
      <c r="K88" s="327"/>
      <c r="L88" s="327"/>
      <c r="M88" s="327"/>
      <c r="N88" s="327"/>
      <c r="O88" s="327"/>
      <c r="P88" s="327"/>
      <c r="Q88" s="327"/>
      <c r="R88" s="328"/>
      <c r="S88" s="328"/>
      <c r="T88" s="328"/>
      <c r="AD88" s="139"/>
    </row>
    <row r="89" spans="1:32">
      <c r="D89" s="222"/>
      <c r="E89" s="162">
        <v>40940</v>
      </c>
      <c r="F89" s="327"/>
      <c r="G89" s="327"/>
      <c r="H89" s="327"/>
      <c r="I89" s="327"/>
      <c r="J89" s="327"/>
      <c r="K89" s="327"/>
      <c r="L89" s="327"/>
      <c r="M89" s="327"/>
      <c r="N89" s="327"/>
      <c r="O89" s="327"/>
      <c r="P89" s="327"/>
      <c r="Q89" s="327"/>
      <c r="R89" s="328"/>
      <c r="S89" s="328"/>
      <c r="T89" s="328"/>
      <c r="AD89" s="139"/>
    </row>
    <row r="90" spans="1:32">
      <c r="D90" s="222"/>
      <c r="E90" s="162">
        <v>40969</v>
      </c>
      <c r="F90" s="327"/>
      <c r="G90" s="327"/>
      <c r="H90" s="327"/>
      <c r="I90" s="327"/>
      <c r="J90" s="327"/>
      <c r="K90" s="327"/>
      <c r="L90" s="327"/>
      <c r="M90" s="327"/>
      <c r="N90" s="327"/>
      <c r="O90" s="327"/>
      <c r="P90" s="327"/>
      <c r="Q90" s="327"/>
      <c r="R90" s="328" t="s">
        <v>144</v>
      </c>
      <c r="S90" s="328"/>
      <c r="T90" s="328"/>
      <c r="AD90" s="139"/>
    </row>
    <row r="91" spans="1:32">
      <c r="D91" s="222"/>
      <c r="E91" s="162">
        <v>41000</v>
      </c>
      <c r="F91" s="327"/>
      <c r="G91" s="327"/>
      <c r="H91" s="327"/>
      <c r="I91" s="327"/>
      <c r="J91" s="327"/>
      <c r="K91" s="327"/>
      <c r="L91" s="327"/>
      <c r="M91" s="327"/>
      <c r="N91" s="327"/>
      <c r="O91" s="327"/>
      <c r="P91" s="327"/>
      <c r="Q91" s="327"/>
      <c r="R91" s="328"/>
      <c r="S91" s="328"/>
      <c r="T91" s="328"/>
      <c r="AD91" s="139"/>
    </row>
    <row r="92" spans="1:32">
      <c r="D92" s="222"/>
      <c r="E92" s="162">
        <v>41030</v>
      </c>
      <c r="F92" s="327"/>
      <c r="G92" s="327"/>
      <c r="H92" s="327"/>
      <c r="I92" s="327"/>
      <c r="J92" s="327"/>
      <c r="K92" s="327"/>
      <c r="L92" s="327"/>
      <c r="M92" s="327"/>
      <c r="N92" s="327" t="s">
        <v>145</v>
      </c>
      <c r="O92" s="327"/>
      <c r="P92" s="327"/>
      <c r="Q92" s="327"/>
      <c r="R92" s="328" t="s">
        <v>146</v>
      </c>
      <c r="S92" s="328"/>
      <c r="T92" s="328"/>
      <c r="AD92" s="139"/>
    </row>
    <row r="93" spans="1:32">
      <c r="D93" s="222"/>
      <c r="E93" s="162">
        <v>41061</v>
      </c>
      <c r="F93" s="327"/>
      <c r="G93" s="327"/>
      <c r="H93" s="327"/>
      <c r="I93" s="327"/>
      <c r="J93" s="327"/>
      <c r="K93" s="327"/>
      <c r="L93" s="327"/>
      <c r="M93" s="327"/>
      <c r="N93" s="327"/>
      <c r="O93" s="327"/>
      <c r="P93" s="327"/>
      <c r="Q93" s="327"/>
      <c r="R93" s="328" t="s">
        <v>147</v>
      </c>
      <c r="S93" s="328"/>
      <c r="T93" s="328"/>
      <c r="AD93" s="139"/>
    </row>
    <row r="94" spans="1:32">
      <c r="D94" s="222"/>
      <c r="E94" s="162">
        <v>41091</v>
      </c>
      <c r="F94" s="327"/>
      <c r="G94" s="327"/>
      <c r="H94" s="327"/>
      <c r="I94" s="327"/>
      <c r="J94" s="327"/>
      <c r="K94" s="327"/>
      <c r="L94" s="327"/>
      <c r="M94" s="327"/>
      <c r="N94" s="327"/>
      <c r="O94" s="327"/>
      <c r="P94" s="327"/>
      <c r="Q94" s="327"/>
      <c r="R94" s="328" t="s">
        <v>148</v>
      </c>
      <c r="S94" s="328"/>
      <c r="T94" s="328"/>
      <c r="AD94" s="139"/>
    </row>
    <row r="95" spans="1:32">
      <c r="D95" s="222"/>
      <c r="E95" s="162">
        <v>41122</v>
      </c>
      <c r="F95" s="327"/>
      <c r="G95" s="327"/>
      <c r="H95" s="327"/>
      <c r="I95" s="327"/>
      <c r="J95" s="327"/>
      <c r="K95" s="327"/>
      <c r="L95" s="327"/>
      <c r="M95" s="327"/>
      <c r="N95" s="327"/>
      <c r="O95" s="327"/>
      <c r="P95" s="327"/>
      <c r="Q95" s="327"/>
      <c r="R95" s="328"/>
      <c r="S95" s="328"/>
      <c r="T95" s="328"/>
      <c r="AD95" s="139"/>
    </row>
    <row r="96" spans="1:32">
      <c r="D96" s="234"/>
      <c r="E96" s="162">
        <v>41153</v>
      </c>
      <c r="F96" s="327"/>
      <c r="G96" s="327"/>
      <c r="H96" s="327"/>
      <c r="I96" s="327"/>
      <c r="J96" s="327"/>
      <c r="K96" s="327"/>
      <c r="L96" s="327"/>
      <c r="M96" s="327"/>
      <c r="N96" s="327"/>
      <c r="O96" s="327"/>
      <c r="P96" s="327"/>
      <c r="Q96" s="327"/>
      <c r="R96" s="328" t="s">
        <v>149</v>
      </c>
      <c r="S96" s="328"/>
      <c r="T96" s="328"/>
      <c r="AD96" s="139"/>
    </row>
    <row r="97" spans="4:30">
      <c r="D97" s="234"/>
      <c r="E97" s="162">
        <v>41183</v>
      </c>
      <c r="F97" s="327" t="s">
        <v>150</v>
      </c>
      <c r="G97" s="327"/>
      <c r="H97" s="327"/>
      <c r="I97" s="327"/>
      <c r="J97" s="327"/>
      <c r="K97" s="327"/>
      <c r="L97" s="327"/>
      <c r="M97" s="327"/>
      <c r="N97" s="327"/>
      <c r="O97" s="327"/>
      <c r="P97" s="327"/>
      <c r="Q97" s="327"/>
      <c r="R97" s="328"/>
      <c r="S97" s="328"/>
      <c r="T97" s="328"/>
      <c r="AD97" s="139"/>
    </row>
    <row r="98" spans="4:30" ht="102.75">
      <c r="D98" s="234"/>
      <c r="E98" s="162">
        <v>41214</v>
      </c>
      <c r="F98" s="272" t="s">
        <v>140</v>
      </c>
      <c r="G98" s="273"/>
      <c r="H98" s="273"/>
      <c r="I98" s="274"/>
      <c r="J98" s="327"/>
      <c r="K98" s="327"/>
      <c r="L98" s="327"/>
      <c r="M98" s="327"/>
      <c r="N98" s="327"/>
      <c r="O98" s="327"/>
      <c r="P98" s="327"/>
      <c r="Q98" s="327"/>
      <c r="R98" s="328"/>
      <c r="S98" s="328"/>
      <c r="T98" s="328"/>
      <c r="AD98" s="139"/>
    </row>
    <row r="99" spans="4:30">
      <c r="D99" s="234"/>
      <c r="E99" s="162">
        <v>41244</v>
      </c>
      <c r="F99" s="327" t="s">
        <v>142</v>
      </c>
      <c r="G99" s="327"/>
      <c r="H99" s="327"/>
      <c r="I99" s="327"/>
      <c r="J99" s="327"/>
      <c r="K99" s="327"/>
      <c r="L99" s="327"/>
      <c r="M99" s="327"/>
      <c r="N99" s="327"/>
      <c r="O99" s="327"/>
      <c r="P99" s="327"/>
      <c r="Q99" s="327"/>
      <c r="R99" s="328" t="s">
        <v>151</v>
      </c>
      <c r="S99" s="328"/>
      <c r="T99" s="328"/>
      <c r="AD99" s="139"/>
    </row>
    <row r="100" spans="4:30">
      <c r="E100" s="162">
        <v>41275</v>
      </c>
      <c r="F100" s="327"/>
      <c r="G100" s="327"/>
      <c r="H100" s="327"/>
      <c r="I100" s="327"/>
      <c r="J100" s="327"/>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c r="S101" s="328"/>
      <c r="T101" s="328"/>
      <c r="AD101" s="139"/>
    </row>
    <row r="102" spans="4:30">
      <c r="E102" s="162">
        <v>41334</v>
      </c>
      <c r="F102" s="327" t="s">
        <v>230</v>
      </c>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c r="S104" s="328"/>
      <c r="T104" s="328"/>
      <c r="AD104" s="139"/>
    </row>
    <row r="105" spans="4:30">
      <c r="E105" s="162">
        <v>41426</v>
      </c>
      <c r="F105" s="327"/>
      <c r="G105" s="327"/>
      <c r="H105" s="327"/>
      <c r="I105" s="327"/>
      <c r="J105" s="327"/>
      <c r="K105" s="327"/>
      <c r="L105" s="327"/>
      <c r="M105" s="327"/>
      <c r="N105" s="327"/>
      <c r="O105" s="327"/>
      <c r="P105" s="327"/>
      <c r="Q105" s="327"/>
      <c r="R105" s="328"/>
      <c r="S105" s="328"/>
      <c r="T105" s="328"/>
      <c r="AD105" s="139"/>
    </row>
    <row r="106" spans="4:30">
      <c r="E106" s="162">
        <v>41456</v>
      </c>
      <c r="F106" s="327"/>
      <c r="G106" s="327"/>
      <c r="H106" s="327"/>
      <c r="I106" s="327"/>
      <c r="J106" s="327"/>
      <c r="K106" s="327"/>
      <c r="L106" s="327"/>
      <c r="M106" s="327"/>
      <c r="N106" s="327"/>
      <c r="O106" s="327"/>
      <c r="P106" s="327"/>
      <c r="Q106" s="327"/>
      <c r="R106" s="328"/>
      <c r="S106" s="328"/>
      <c r="T106" s="328"/>
      <c r="AD106" s="139"/>
    </row>
    <row r="107" spans="4:30">
      <c r="E107" s="162">
        <v>41487</v>
      </c>
      <c r="F107" s="327"/>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sheetData>
  <sheetProtection password="F219" sheet="1" objects="1" scenarios="1"/>
  <customSheetViews>
    <customSheetView guid="{00D23E42-543D-436C-AA84-0A62465319D8}" scale="70" topLeftCell="A46">
      <pane xSplit="1" topLeftCell="U1" activePane="topRight" state="frozen"/>
      <selection pane="topRight" activeCell="AB32" sqref="AB32:AB39"/>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13">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3">
      <pane xSplit="1" topLeftCell="T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topLeftCell="A5">
      <pane xSplit="1" topLeftCell="V1" activePane="topRight" state="frozen"/>
      <selection pane="topRight" activeCell="AE59" sqref="AE58:AE59"/>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8">
      <pane xSplit="1" topLeftCell="U1" activePane="topRight" state="frozen"/>
      <selection pane="topRight" activeCell="A36" sqref="A36:XFD36"/>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25">
      <pane xSplit="1" topLeftCell="T1" activePane="topRight" state="frozen"/>
      <selection pane="topRight" activeCell="X32" sqref="X32:X39"/>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22">
      <pane xSplit="1" topLeftCell="D1" activePane="topRight" state="frozen"/>
      <selection pane="topRight" activeCell="X32" sqref="F32: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53">
      <pane xSplit="1" topLeftCell="S1" activePane="topRight" state="frozen"/>
      <selection pane="topRight" activeCell="AA82" sqref="AA82"/>
      <rowBreaks count="1" manualBreakCount="1">
        <brk id="64" max="1" man="1"/>
      </rowBreaks>
      <pageMargins left="0.5" right="0.5" top="0.25" bottom="0.25" header="0.5" footer="0.5"/>
      <pageSetup scale="99" orientation="portrait" r:id="rId8"/>
      <headerFooter alignWithMargins="0"/>
    </customSheetView>
    <customSheetView guid="{959722E8-F874-4857-A4F0-9FE9FF920D93}" scale="60" topLeftCell="A31">
      <pane xSplit="1" topLeftCell="B1" activePane="topRight" state="frozen"/>
      <selection pane="topRight" activeCell="S61" sqref="S61:AC61"/>
      <rowBreaks count="1" manualBreakCount="1">
        <brk id="64" max="1" man="1"/>
      </rowBreaks>
      <pageMargins left="0.5" right="0.5" top="0.25" bottom="0.25" header="0.5" footer="0.5"/>
      <pageSetup scale="99" orientation="portrait" r:id="rId9"/>
      <headerFooter alignWithMargins="0"/>
    </customSheetView>
    <customSheetView guid="{A1C77666-EE60-4CD7-ADF7-26F191645AF7}" topLeftCell="A40">
      <pane xSplit="1" topLeftCell="Q1" activePane="topRight" state="frozen"/>
      <selection pane="topRight" activeCell="U44" sqref="U44:U47"/>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52">
      <pane xSplit="1" topLeftCell="K1" activePane="topRight" state="frozen"/>
      <selection pane="topRight" activeCell="U80" sqref="U80"/>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pane xSplit="1" topLeftCell="O1" activePane="topRight" state="frozen"/>
      <selection pane="topRight" activeCell="T19" sqref="T19"/>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topLeftCell="A76">
      <pane xSplit="1" topLeftCell="E1" activePane="topRight" state="frozen"/>
      <selection pane="topRight" activeCell="F102" sqref="F102:I102"/>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4">
      <pane xSplit="1" topLeftCell="L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K1" activePane="topRight" state="frozen"/>
      <selection pane="topRight" activeCell="S44" sqref="S44"/>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E3" sqref="E3"/>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L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pane xSplit="1" topLeftCell="O1" activePane="topRight" state="frozen"/>
      <selection pane="topRight" activeCell="T19" sqref="T19"/>
      <rowBreaks count="1" manualBreakCount="1">
        <brk id="64" max="1" man="1"/>
      </rowBreaks>
      <pageMargins left="0.5" right="0.5" top="0.25" bottom="0.25" header="0.5" footer="0.5"/>
      <pageSetup scale="99" orientation="portrait" r:id="rId20"/>
      <headerFooter alignWithMargins="0"/>
    </customSheetView>
    <customSheetView guid="{B01B5E33-245B-40EB-A009-7C8850FFCABF}" scale="90" topLeftCell="A17">
      <pane xSplit="1" topLeftCell="Q1" activePane="topRight" state="frozen"/>
      <selection pane="topRight" activeCell="U35" sqref="U35"/>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7">
      <pane xSplit="1" topLeftCell="O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topLeftCell="A5">
      <pane xSplit="1" topLeftCell="V1" activePane="topRight" state="frozen"/>
      <selection pane="topRight" activeCell="AE59" sqref="AE58:AE59"/>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3">
      <pane xSplit="1" topLeftCell="T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3">
      <pane xSplit="1" topLeftCell="T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3">
      <pane xSplit="1" topLeftCell="T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13">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topLeftCell="A46">
      <pane xSplit="1" topLeftCell="U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A46">
      <pane xSplit="1" topLeftCell="U1" activePane="topRight" state="frozen"/>
      <selection pane="topRight"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101">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F1"/>
    <mergeCell ref="D85:G85"/>
    <mergeCell ref="F87:I87"/>
    <mergeCell ref="J87:M87"/>
    <mergeCell ref="N87:Q87"/>
    <mergeCell ref="AD87:AF87"/>
    <mergeCell ref="F90:I90"/>
    <mergeCell ref="J90:M90"/>
    <mergeCell ref="N90:Q90"/>
    <mergeCell ref="R90:T90"/>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8.xml><?xml version="1.0" encoding="utf-8"?>
<worksheet xmlns="http://schemas.openxmlformats.org/spreadsheetml/2006/main" xmlns:r="http://schemas.openxmlformats.org/officeDocument/2006/relationships">
  <dimension ref="A1:AE111"/>
  <sheetViews>
    <sheetView topLeftCell="A40" zoomScale="70" zoomScaleNormal="70" workbookViewId="0">
      <pane xSplit="1" topLeftCell="X1" activePane="topRight" state="frozen"/>
      <selection activeCell="D27" sqref="D27"/>
      <selection pane="topRight" activeCell="AB32" sqref="AB32:AB39"/>
    </sheetView>
  </sheetViews>
  <sheetFormatPr defaultColWidth="9.140625" defaultRowHeight="15"/>
  <cols>
    <col min="1" max="1" width="70.42578125" style="139" bestFit="1" customWidth="1"/>
    <col min="2" max="2" width="47.85546875" style="139" bestFit="1" customWidth="1"/>
    <col min="3" max="3" width="6.42578125" style="141" customWidth="1"/>
    <col min="4" max="4" width="4.42578125" style="141" customWidth="1"/>
    <col min="5" max="5" width="25.42578125" style="141" bestFit="1" customWidth="1"/>
    <col min="6" max="6" width="35" style="141" bestFit="1" customWidth="1"/>
    <col min="7" max="29" width="16" style="139" bestFit="1" customWidth="1"/>
    <col min="30" max="30" width="17.42578125" style="139" bestFit="1" customWidth="1"/>
    <col min="31" max="31" width="6.42578125" style="139" bestFit="1" customWidth="1"/>
    <col min="32" max="32" width="28.42578125" style="139" customWidth="1"/>
    <col min="33" max="33" width="15.42578125" style="139" customWidth="1"/>
    <col min="34" max="16384" width="9.140625" style="139"/>
  </cols>
  <sheetData>
    <row r="1" spans="1:31">
      <c r="A1" s="136" t="s">
        <v>3</v>
      </c>
      <c r="B1" s="137" t="s">
        <v>117</v>
      </c>
      <c r="C1" s="138"/>
      <c r="D1" s="325" t="s">
        <v>23</v>
      </c>
      <c r="E1" s="325"/>
      <c r="F1" s="325"/>
      <c r="G1" s="325"/>
    </row>
    <row r="2" spans="1:31" ht="29.25">
      <c r="A2" s="136" t="s">
        <v>4</v>
      </c>
      <c r="B2" s="271" t="s">
        <v>135</v>
      </c>
      <c r="C2" s="138"/>
      <c r="E2" s="142"/>
      <c r="F2" s="143">
        <v>2012</v>
      </c>
      <c r="G2" s="143">
        <v>2013</v>
      </c>
      <c r="H2" s="143">
        <v>2014</v>
      </c>
      <c r="I2" s="143">
        <v>2015</v>
      </c>
    </row>
    <row r="3" spans="1:31">
      <c r="A3" s="136" t="s">
        <v>5</v>
      </c>
      <c r="B3" s="144" t="s">
        <v>99</v>
      </c>
      <c r="C3" s="145"/>
      <c r="E3" s="146" t="s">
        <v>181</v>
      </c>
      <c r="F3" s="147">
        <v>78756</v>
      </c>
      <c r="G3" s="147">
        <v>91882</v>
      </c>
      <c r="H3" s="147">
        <v>126885</v>
      </c>
      <c r="I3" s="147">
        <v>140011</v>
      </c>
    </row>
    <row r="4" spans="1:31">
      <c r="A4" s="136" t="s">
        <v>7</v>
      </c>
      <c r="B4" s="148">
        <v>41260</v>
      </c>
      <c r="C4" s="149"/>
      <c r="E4" s="146" t="s">
        <v>62</v>
      </c>
      <c r="F4" s="150">
        <v>6623366</v>
      </c>
      <c r="G4" s="150">
        <v>7727261</v>
      </c>
      <c r="H4" s="150">
        <v>10670980</v>
      </c>
      <c r="I4" s="150">
        <v>11774875</v>
      </c>
      <c r="K4" s="151"/>
      <c r="L4" s="151"/>
      <c r="M4" s="151"/>
      <c r="N4" s="151"/>
      <c r="O4" s="151"/>
      <c r="P4" s="151"/>
      <c r="Q4" s="151"/>
      <c r="R4" s="151"/>
      <c r="S4" s="151"/>
      <c r="T4" s="151"/>
      <c r="U4" s="151"/>
      <c r="V4" s="151"/>
      <c r="W4" s="151"/>
      <c r="X4" s="151"/>
      <c r="Y4" s="151"/>
      <c r="Z4" s="151"/>
      <c r="AA4" s="151"/>
      <c r="AB4" s="151"/>
      <c r="AC4" s="151"/>
      <c r="AD4" s="151"/>
      <c r="AE4" s="244"/>
    </row>
    <row r="5" spans="1:31">
      <c r="A5" s="136" t="s">
        <v>8</v>
      </c>
      <c r="B5" s="154">
        <v>41320</v>
      </c>
      <c r="C5" s="149"/>
      <c r="E5" s="139"/>
      <c r="F5" s="151"/>
      <c r="G5" s="151"/>
      <c r="H5" s="151"/>
      <c r="I5" s="151"/>
      <c r="J5" s="151"/>
      <c r="K5" s="151"/>
      <c r="L5" s="151"/>
      <c r="M5" s="151"/>
      <c r="N5" s="151"/>
      <c r="O5" s="151"/>
      <c r="P5" s="151"/>
      <c r="Q5" s="151"/>
      <c r="R5" s="151"/>
      <c r="S5" s="151"/>
      <c r="T5" s="151"/>
      <c r="U5" s="151"/>
      <c r="V5" s="151"/>
      <c r="W5" s="151"/>
      <c r="X5" s="151"/>
      <c r="Y5" s="151"/>
      <c r="Z5" s="151"/>
      <c r="AA5" s="151"/>
      <c r="AB5" s="151"/>
      <c r="AC5" s="244"/>
    </row>
    <row r="6" spans="1:31">
      <c r="A6" s="136" t="s">
        <v>87</v>
      </c>
      <c r="B6" s="148">
        <v>40912</v>
      </c>
      <c r="C6" s="149"/>
      <c r="E6" s="139"/>
      <c r="F6" s="151"/>
      <c r="G6" s="151"/>
      <c r="H6" s="151"/>
      <c r="I6" s="151"/>
      <c r="J6" s="151"/>
      <c r="K6" s="151"/>
      <c r="L6" s="151"/>
      <c r="M6" s="151"/>
      <c r="N6" s="151"/>
      <c r="O6" s="151"/>
      <c r="P6" s="151"/>
      <c r="Q6" s="151"/>
      <c r="R6" s="151"/>
      <c r="S6" s="151"/>
      <c r="T6" s="151"/>
      <c r="U6" s="151"/>
      <c r="V6" s="151"/>
      <c r="W6" s="151"/>
      <c r="X6" s="151"/>
      <c r="Y6" s="151"/>
      <c r="Z6" s="151"/>
      <c r="AA6" s="151"/>
      <c r="AB6" s="151"/>
      <c r="AC6" s="244"/>
    </row>
    <row r="7" spans="1:31">
      <c r="A7" s="136" t="s">
        <v>2</v>
      </c>
      <c r="B7" s="159">
        <f>'EmPower NY-Elec'!B7</f>
        <v>41579</v>
      </c>
      <c r="C7" s="160"/>
      <c r="H7" s="151"/>
      <c r="I7" s="151"/>
      <c r="J7" s="151"/>
      <c r="K7" s="151"/>
      <c r="L7" s="151"/>
      <c r="M7" s="151"/>
      <c r="N7" s="151"/>
      <c r="O7" s="151"/>
      <c r="P7" s="151"/>
      <c r="Q7" s="151"/>
      <c r="R7" s="151"/>
      <c r="S7" s="151"/>
      <c r="T7" s="151"/>
      <c r="U7" s="151"/>
      <c r="V7" s="151"/>
      <c r="W7" s="151"/>
      <c r="X7" s="151"/>
      <c r="Y7" s="151"/>
      <c r="Z7" s="151"/>
      <c r="AA7" s="151"/>
      <c r="AB7" s="151"/>
      <c r="AC7" s="151"/>
      <c r="AD7" s="151"/>
      <c r="AE7" s="161" t="s">
        <v>33</v>
      </c>
    </row>
    <row r="8" spans="1:3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245"/>
      <c r="AE9" s="141">
        <v>2</v>
      </c>
    </row>
    <row r="10" spans="1:31">
      <c r="A10" s="167" t="s">
        <v>81</v>
      </c>
      <c r="B10" s="168"/>
      <c r="E10" s="169" t="s">
        <v>25</v>
      </c>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41">
        <v>3</v>
      </c>
    </row>
    <row r="11" spans="1:31">
      <c r="A11" s="173" t="s">
        <v>10</v>
      </c>
      <c r="B11" s="174">
        <f>HLOOKUP($B$7,$F$8:$AC$75,AE11,FALSE)</f>
        <v>2029.5</v>
      </c>
      <c r="E11" s="175" t="s">
        <v>24</v>
      </c>
      <c r="F11" s="176">
        <v>6004.8</v>
      </c>
      <c r="G11" s="176">
        <v>7367.4000000000005</v>
      </c>
      <c r="H11" s="176">
        <v>6724.7999999999993</v>
      </c>
      <c r="I11" s="176">
        <v>4162.5</v>
      </c>
      <c r="J11" s="176">
        <v>6006.6000000000022</v>
      </c>
      <c r="K11" s="176">
        <v>5528.7000000000007</v>
      </c>
      <c r="L11" s="176">
        <v>8910</v>
      </c>
      <c r="M11" s="176">
        <v>10248.299999999996</v>
      </c>
      <c r="N11" s="176">
        <v>2531.7000000000044</v>
      </c>
      <c r="O11" s="176">
        <v>3349.7999999999956</v>
      </c>
      <c r="P11" s="176">
        <v>3438</v>
      </c>
      <c r="Q11" s="176">
        <v>2161.8000000000102</v>
      </c>
      <c r="R11" s="235">
        <v>6922.7999999999884</v>
      </c>
      <c r="S11" s="235">
        <v>4103.1000000000058</v>
      </c>
      <c r="T11" s="235">
        <v>2509.1999999999971</v>
      </c>
      <c r="U11" s="235">
        <v>7362.9000000000087</v>
      </c>
      <c r="V11" s="235">
        <v>4063.5</v>
      </c>
      <c r="W11" s="235">
        <v>3514.5</v>
      </c>
      <c r="X11" s="235">
        <v>2748.5999999999913</v>
      </c>
      <c r="Y11" s="235">
        <v>9367.1999999999971</v>
      </c>
      <c r="Z11" s="235">
        <v>5502.6000000000058</v>
      </c>
      <c r="AA11" s="235">
        <v>4790.6999999999971</v>
      </c>
      <c r="AB11" s="235">
        <v>2029.5</v>
      </c>
      <c r="AC11" s="235"/>
      <c r="AD11" s="177">
        <f>SUM(F11:AC11)</f>
        <v>119349</v>
      </c>
      <c r="AE11" s="141">
        <v>4</v>
      </c>
    </row>
    <row r="12" spans="1:31">
      <c r="A12" s="173" t="s">
        <v>11</v>
      </c>
      <c r="B12" s="174">
        <f>HLOOKUP($B$7,$F$8:$AC$75,AE12,FALSE)</f>
        <v>0</v>
      </c>
      <c r="E12" s="175" t="s">
        <v>24</v>
      </c>
      <c r="F12" s="176">
        <v>0</v>
      </c>
      <c r="G12" s="176">
        <v>0</v>
      </c>
      <c r="H12" s="176">
        <v>0</v>
      </c>
      <c r="I12" s="176">
        <v>0</v>
      </c>
      <c r="J12" s="176">
        <v>0</v>
      </c>
      <c r="K12" s="176">
        <v>0</v>
      </c>
      <c r="L12" s="176">
        <v>0</v>
      </c>
      <c r="M12" s="176">
        <v>0</v>
      </c>
      <c r="N12" s="176">
        <v>0</v>
      </c>
      <c r="O12" s="176">
        <v>0</v>
      </c>
      <c r="P12" s="176">
        <v>0</v>
      </c>
      <c r="Q12" s="176">
        <v>0</v>
      </c>
      <c r="R12" s="235">
        <v>0</v>
      </c>
      <c r="S12" s="235"/>
      <c r="T12" s="235"/>
      <c r="U12" s="235"/>
      <c r="V12" s="235"/>
      <c r="W12" s="235"/>
      <c r="X12" s="235"/>
      <c r="Y12" s="235"/>
      <c r="Z12" s="235"/>
      <c r="AA12" s="235"/>
      <c r="AB12" s="235"/>
      <c r="AC12" s="235"/>
      <c r="AD12" s="177">
        <f>SUM(F12:AC12)</f>
        <v>0</v>
      </c>
      <c r="AE12" s="141">
        <v>5</v>
      </c>
    </row>
    <row r="13" spans="1:31">
      <c r="A13" s="173" t="s">
        <v>86</v>
      </c>
      <c r="B13" s="178">
        <f>HLOOKUP($B$7,$F$8:$AC$75,AE13,FALSE)</f>
        <v>0</v>
      </c>
      <c r="E13" s="175" t="s">
        <v>24</v>
      </c>
      <c r="F13" s="246">
        <v>0</v>
      </c>
      <c r="G13" s="246">
        <v>0</v>
      </c>
      <c r="H13" s="246">
        <v>0</v>
      </c>
      <c r="I13" s="246">
        <v>0</v>
      </c>
      <c r="J13" s="246">
        <v>0</v>
      </c>
      <c r="K13" s="246">
        <v>0</v>
      </c>
      <c r="L13" s="246">
        <v>0</v>
      </c>
      <c r="M13" s="246">
        <v>0</v>
      </c>
      <c r="N13" s="246">
        <v>0</v>
      </c>
      <c r="O13" s="246">
        <v>0</v>
      </c>
      <c r="P13" s="246">
        <v>0</v>
      </c>
      <c r="Q13" s="246">
        <v>0</v>
      </c>
      <c r="R13" s="241">
        <v>0</v>
      </c>
      <c r="S13" s="241"/>
      <c r="T13" s="241"/>
      <c r="U13" s="241"/>
      <c r="V13" s="241"/>
      <c r="W13" s="241"/>
      <c r="X13" s="241"/>
      <c r="Y13" s="241"/>
      <c r="Z13" s="241"/>
      <c r="AA13" s="241"/>
      <c r="AB13" s="241"/>
      <c r="AC13" s="241"/>
      <c r="AD13" s="247">
        <f>SUM(F13:AC13)</f>
        <v>0</v>
      </c>
      <c r="AE13" s="141">
        <v>6</v>
      </c>
    </row>
    <row r="14" spans="1:31">
      <c r="A14" s="167" t="s">
        <v>63</v>
      </c>
      <c r="B14" s="168"/>
      <c r="E14" s="54"/>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245"/>
      <c r="AE14" s="141">
        <v>7</v>
      </c>
    </row>
    <row r="15" spans="1:31">
      <c r="A15" s="136" t="s">
        <v>68</v>
      </c>
      <c r="B15" s="181">
        <f>HLOOKUP($B$7,$F$8:$AC$75,AE15,FALSE)</f>
        <v>91882</v>
      </c>
      <c r="E15" s="142"/>
      <c r="F15" s="177">
        <f>$F$3</f>
        <v>78756</v>
      </c>
      <c r="G15" s="177">
        <f t="shared" ref="G15:Q15" si="0">$F$3</f>
        <v>78756</v>
      </c>
      <c r="H15" s="177">
        <f t="shared" si="0"/>
        <v>78756</v>
      </c>
      <c r="I15" s="177">
        <f t="shared" si="0"/>
        <v>78756</v>
      </c>
      <c r="J15" s="177">
        <f t="shared" si="0"/>
        <v>78756</v>
      </c>
      <c r="K15" s="177">
        <f t="shared" si="0"/>
        <v>78756</v>
      </c>
      <c r="L15" s="177">
        <f t="shared" si="0"/>
        <v>78756</v>
      </c>
      <c r="M15" s="177">
        <f t="shared" si="0"/>
        <v>78756</v>
      </c>
      <c r="N15" s="177">
        <f t="shared" si="0"/>
        <v>78756</v>
      </c>
      <c r="O15" s="177">
        <f t="shared" si="0"/>
        <v>78756</v>
      </c>
      <c r="P15" s="177">
        <f t="shared" si="0"/>
        <v>78756</v>
      </c>
      <c r="Q15" s="177">
        <f t="shared" si="0"/>
        <v>78756</v>
      </c>
      <c r="R15" s="177">
        <f>$G$3</f>
        <v>91882</v>
      </c>
      <c r="S15" s="177">
        <f t="shared" ref="S15:AC15" si="1">$G$3</f>
        <v>91882</v>
      </c>
      <c r="T15" s="177">
        <f t="shared" si="1"/>
        <v>91882</v>
      </c>
      <c r="U15" s="177">
        <f t="shared" si="1"/>
        <v>91882</v>
      </c>
      <c r="V15" s="177">
        <f t="shared" si="1"/>
        <v>91882</v>
      </c>
      <c r="W15" s="177">
        <f t="shared" si="1"/>
        <v>91882</v>
      </c>
      <c r="X15" s="177">
        <f t="shared" si="1"/>
        <v>91882</v>
      </c>
      <c r="Y15" s="177">
        <f t="shared" si="1"/>
        <v>91882</v>
      </c>
      <c r="Z15" s="177">
        <f t="shared" si="1"/>
        <v>91882</v>
      </c>
      <c r="AA15" s="177">
        <f t="shared" si="1"/>
        <v>91882</v>
      </c>
      <c r="AB15" s="177">
        <f t="shared" si="1"/>
        <v>91882</v>
      </c>
      <c r="AC15" s="177">
        <f t="shared" si="1"/>
        <v>91882</v>
      </c>
      <c r="AD15" s="172"/>
      <c r="AE15" s="141">
        <v>8</v>
      </c>
    </row>
    <row r="16" spans="1:31">
      <c r="A16" s="136" t="s">
        <v>69</v>
      </c>
      <c r="B16" s="181">
        <f>HLOOKUP($B$7,$F$8:$AC$75,AE16,FALSE)</f>
        <v>84225.166666666657</v>
      </c>
      <c r="E16" s="142"/>
      <c r="F16" s="177">
        <f>F15*(F9/12)</f>
        <v>6563</v>
      </c>
      <c r="G16" s="177">
        <f t="shared" ref="G16:AC16" si="2">G15*(G9/12)</f>
        <v>13126</v>
      </c>
      <c r="H16" s="177">
        <f t="shared" si="2"/>
        <v>19689</v>
      </c>
      <c r="I16" s="177">
        <f t="shared" si="2"/>
        <v>26252</v>
      </c>
      <c r="J16" s="177">
        <f t="shared" si="2"/>
        <v>32815</v>
      </c>
      <c r="K16" s="177">
        <f t="shared" si="2"/>
        <v>39378</v>
      </c>
      <c r="L16" s="177">
        <f t="shared" si="2"/>
        <v>45941</v>
      </c>
      <c r="M16" s="177">
        <f t="shared" si="2"/>
        <v>52504</v>
      </c>
      <c r="N16" s="177">
        <f t="shared" si="2"/>
        <v>59067</v>
      </c>
      <c r="O16" s="177">
        <f>O15*(O9/12)</f>
        <v>65630</v>
      </c>
      <c r="P16" s="177">
        <f t="shared" si="2"/>
        <v>72193</v>
      </c>
      <c r="Q16" s="177">
        <f t="shared" si="2"/>
        <v>78756</v>
      </c>
      <c r="R16" s="177">
        <f t="shared" si="2"/>
        <v>7656.833333333333</v>
      </c>
      <c r="S16" s="177">
        <f t="shared" si="2"/>
        <v>15313.666666666666</v>
      </c>
      <c r="T16" s="177">
        <f t="shared" si="2"/>
        <v>22970.5</v>
      </c>
      <c r="U16" s="177">
        <f t="shared" si="2"/>
        <v>30627.333333333332</v>
      </c>
      <c r="V16" s="177">
        <f t="shared" si="2"/>
        <v>38284.166666666672</v>
      </c>
      <c r="W16" s="177">
        <f t="shared" si="2"/>
        <v>45941</v>
      </c>
      <c r="X16" s="177">
        <f t="shared" si="2"/>
        <v>53597.833333333336</v>
      </c>
      <c r="Y16" s="177">
        <f t="shared" si="2"/>
        <v>61254.666666666664</v>
      </c>
      <c r="Z16" s="177">
        <f t="shared" si="2"/>
        <v>68911.5</v>
      </c>
      <c r="AA16" s="177">
        <f t="shared" si="2"/>
        <v>76568.333333333343</v>
      </c>
      <c r="AB16" s="177">
        <f t="shared" si="2"/>
        <v>84225.166666666657</v>
      </c>
      <c r="AC16" s="177">
        <f t="shared" si="2"/>
        <v>91882</v>
      </c>
      <c r="AD16" s="172"/>
      <c r="AE16" s="141">
        <v>9</v>
      </c>
    </row>
    <row r="17" spans="1:31">
      <c r="A17" s="182" t="s">
        <v>67</v>
      </c>
      <c r="B17" s="174">
        <f>HLOOKUP($B$7,$F$8:$AC$75,AE17,FALSE)</f>
        <v>52914.599999999991</v>
      </c>
      <c r="E17" s="142"/>
      <c r="F17" s="183">
        <f>F11</f>
        <v>6004.8</v>
      </c>
      <c r="G17" s="183">
        <f>F17+G11</f>
        <v>13372.2</v>
      </c>
      <c r="H17" s="183">
        <f t="shared" ref="H17:P17" si="3">G17+H11</f>
        <v>20097</v>
      </c>
      <c r="I17" s="183">
        <f t="shared" si="3"/>
        <v>24259.5</v>
      </c>
      <c r="J17" s="183">
        <f t="shared" si="3"/>
        <v>30266.100000000002</v>
      </c>
      <c r="K17" s="183">
        <f t="shared" si="3"/>
        <v>35794.800000000003</v>
      </c>
      <c r="L17" s="183">
        <f t="shared" si="3"/>
        <v>44704.800000000003</v>
      </c>
      <c r="M17" s="183">
        <f t="shared" si="3"/>
        <v>54953.1</v>
      </c>
      <c r="N17" s="183">
        <f t="shared" si="3"/>
        <v>57484.800000000003</v>
      </c>
      <c r="O17" s="183">
        <f t="shared" si="3"/>
        <v>60834.6</v>
      </c>
      <c r="P17" s="183">
        <f t="shared" si="3"/>
        <v>64272.6</v>
      </c>
      <c r="Q17" s="183">
        <f>P17+Q11</f>
        <v>66434.400000000009</v>
      </c>
      <c r="R17" s="183">
        <f>R11</f>
        <v>6922.7999999999884</v>
      </c>
      <c r="S17" s="183">
        <f t="shared" ref="S17:AC17" si="4">R17+S11</f>
        <v>11025.899999999994</v>
      </c>
      <c r="T17" s="183">
        <f t="shared" si="4"/>
        <v>13535.099999999991</v>
      </c>
      <c r="U17" s="183">
        <f t="shared" si="4"/>
        <v>20898</v>
      </c>
      <c r="V17" s="183">
        <f t="shared" si="4"/>
        <v>24961.5</v>
      </c>
      <c r="W17" s="183">
        <f t="shared" si="4"/>
        <v>28476</v>
      </c>
      <c r="X17" s="183">
        <f t="shared" si="4"/>
        <v>31224.599999999991</v>
      </c>
      <c r="Y17" s="183">
        <f t="shared" si="4"/>
        <v>40591.799999999988</v>
      </c>
      <c r="Z17" s="183">
        <f t="shared" si="4"/>
        <v>46094.399999999994</v>
      </c>
      <c r="AA17" s="183">
        <f t="shared" si="4"/>
        <v>50885.099999999991</v>
      </c>
      <c r="AB17" s="183">
        <f t="shared" si="4"/>
        <v>52914.599999999991</v>
      </c>
      <c r="AC17" s="183">
        <f t="shared" si="4"/>
        <v>52914.599999999991</v>
      </c>
      <c r="AD17" s="248"/>
      <c r="AE17" s="141">
        <v>10</v>
      </c>
    </row>
    <row r="18" spans="1:31">
      <c r="A18" s="182" t="s">
        <v>9</v>
      </c>
      <c r="B18" s="174">
        <f>HLOOKUP($B$7,$F$8:$AC$75,AE18,FALSE)</f>
        <v>33953.4</v>
      </c>
      <c r="E18" s="175" t="s">
        <v>111</v>
      </c>
      <c r="F18" s="176">
        <v>0</v>
      </c>
      <c r="G18" s="176">
        <v>0</v>
      </c>
      <c r="H18" s="176">
        <v>0</v>
      </c>
      <c r="I18" s="176">
        <v>9158.4</v>
      </c>
      <c r="J18" s="176">
        <v>9158.4</v>
      </c>
      <c r="K18" s="176">
        <v>13564.800000000001</v>
      </c>
      <c r="L18" s="176">
        <v>19612.8</v>
      </c>
      <c r="M18" s="176">
        <v>19612.8</v>
      </c>
      <c r="N18" s="176">
        <v>25034.400000000001</v>
      </c>
      <c r="O18" s="176">
        <v>25034.400000000001</v>
      </c>
      <c r="P18" s="176">
        <v>25293.600000000002</v>
      </c>
      <c r="Q18" s="176">
        <v>26959.5</v>
      </c>
      <c r="R18" s="235">
        <v>37107.9</v>
      </c>
      <c r="S18" s="235">
        <v>38370.6</v>
      </c>
      <c r="T18" s="235">
        <v>24436.799999999999</v>
      </c>
      <c r="U18" s="235">
        <v>24015.600000000002</v>
      </c>
      <c r="V18" s="235">
        <v>25059.600000000002</v>
      </c>
      <c r="W18" s="235">
        <v>24784.2</v>
      </c>
      <c r="X18" s="235">
        <v>24150.600000000002</v>
      </c>
      <c r="Y18" s="235">
        <v>45466.200000000004</v>
      </c>
      <c r="Z18" s="235">
        <v>10184.4</v>
      </c>
      <c r="AA18" s="235">
        <v>26872.2</v>
      </c>
      <c r="AB18" s="235">
        <v>33953.4</v>
      </c>
      <c r="AC18" s="235"/>
      <c r="AD18" s="248"/>
      <c r="AE18" s="141">
        <v>11</v>
      </c>
    </row>
    <row r="19" spans="1:31">
      <c r="A19" s="185" t="s">
        <v>38</v>
      </c>
      <c r="B19" s="186">
        <f>HLOOKUP($B$7,$F$8:$AC$75,AE19,FALSE)</f>
        <v>86868</v>
      </c>
      <c r="C19" s="187"/>
      <c r="D19" s="187"/>
      <c r="E19" s="187"/>
      <c r="F19" s="188">
        <f>F17+F18</f>
        <v>6004.8</v>
      </c>
      <c r="G19" s="188">
        <f t="shared" ref="G19:AC19" si="5">G17+G18</f>
        <v>13372.2</v>
      </c>
      <c r="H19" s="188">
        <f t="shared" si="5"/>
        <v>20097</v>
      </c>
      <c r="I19" s="188">
        <f t="shared" si="5"/>
        <v>33417.9</v>
      </c>
      <c r="J19" s="188">
        <f t="shared" si="5"/>
        <v>39424.5</v>
      </c>
      <c r="K19" s="188">
        <f t="shared" si="5"/>
        <v>49359.600000000006</v>
      </c>
      <c r="L19" s="188">
        <f t="shared" si="5"/>
        <v>64317.600000000006</v>
      </c>
      <c r="M19" s="188">
        <f t="shared" si="5"/>
        <v>74565.899999999994</v>
      </c>
      <c r="N19" s="188">
        <f t="shared" si="5"/>
        <v>82519.200000000012</v>
      </c>
      <c r="O19" s="188">
        <f t="shared" si="5"/>
        <v>85869</v>
      </c>
      <c r="P19" s="188">
        <f t="shared" si="5"/>
        <v>89566.2</v>
      </c>
      <c r="Q19" s="188">
        <f t="shared" si="5"/>
        <v>93393.900000000009</v>
      </c>
      <c r="R19" s="188">
        <f t="shared" si="5"/>
        <v>44030.69999999999</v>
      </c>
      <c r="S19" s="188">
        <f t="shared" si="5"/>
        <v>49396.499999999993</v>
      </c>
      <c r="T19" s="188">
        <f t="shared" si="5"/>
        <v>37971.899999999994</v>
      </c>
      <c r="U19" s="188">
        <f t="shared" si="5"/>
        <v>44913.600000000006</v>
      </c>
      <c r="V19" s="188">
        <f t="shared" si="5"/>
        <v>50021.100000000006</v>
      </c>
      <c r="W19" s="188">
        <f t="shared" si="5"/>
        <v>53260.2</v>
      </c>
      <c r="X19" s="188">
        <f t="shared" si="5"/>
        <v>55375.199999999997</v>
      </c>
      <c r="Y19" s="188">
        <f t="shared" si="5"/>
        <v>86058</v>
      </c>
      <c r="Z19" s="188">
        <f t="shared" si="5"/>
        <v>56278.799999999996</v>
      </c>
      <c r="AA19" s="188">
        <f t="shared" si="5"/>
        <v>77757.299999999988</v>
      </c>
      <c r="AB19" s="188">
        <f t="shared" si="5"/>
        <v>86868</v>
      </c>
      <c r="AC19" s="188">
        <f t="shared" si="5"/>
        <v>52914.599999999991</v>
      </c>
      <c r="AD19" s="249"/>
      <c r="AE19" s="141">
        <v>12</v>
      </c>
    </row>
    <row r="20" spans="1:31">
      <c r="A20" s="182" t="s">
        <v>101</v>
      </c>
      <c r="B20" s="189">
        <f>IFERROR(HLOOKUP($B$7,$F$8:$AC$75,AE20,FALSE),"-  ")</f>
        <v>0.57589734659672176</v>
      </c>
      <c r="F20" s="189">
        <f>IFERROR(F17/F15,"-  ")</f>
        <v>7.6245619381380469E-2</v>
      </c>
      <c r="G20" s="189">
        <f t="shared" ref="G20:AB20" si="6">IFERROR(G17/G15,"-  ")</f>
        <v>0.16979277769312814</v>
      </c>
      <c r="H20" s="189">
        <f t="shared" si="6"/>
        <v>0.25518055767179643</v>
      </c>
      <c r="I20" s="189">
        <f t="shared" si="6"/>
        <v>0.30803367362486667</v>
      </c>
      <c r="J20" s="189">
        <f t="shared" si="6"/>
        <v>0.38430214840774041</v>
      </c>
      <c r="K20" s="189">
        <f t="shared" si="6"/>
        <v>0.45450251409416431</v>
      </c>
      <c r="L20" s="189">
        <f t="shared" si="6"/>
        <v>0.56763675148560111</v>
      </c>
      <c r="M20" s="189">
        <f t="shared" si="6"/>
        <v>0.6977639798872467</v>
      </c>
      <c r="N20" s="189">
        <f t="shared" si="6"/>
        <v>0.72991010208745999</v>
      </c>
      <c r="O20" s="189">
        <f t="shared" si="6"/>
        <v>0.77244400426634163</v>
      </c>
      <c r="P20" s="189">
        <f t="shared" si="6"/>
        <v>0.81609782111839091</v>
      </c>
      <c r="Q20" s="189">
        <f t="shared" si="6"/>
        <v>0.84354715831174776</v>
      </c>
      <c r="R20" s="189">
        <f t="shared" si="6"/>
        <v>7.5344463551076254E-2</v>
      </c>
      <c r="S20" s="189">
        <f t="shared" si="6"/>
        <v>0.12000065301147117</v>
      </c>
      <c r="T20" s="189">
        <f t="shared" si="6"/>
        <v>0.14730959273851235</v>
      </c>
      <c r="U20" s="189">
        <f t="shared" si="6"/>
        <v>0.22744389543109642</v>
      </c>
      <c r="V20" s="189">
        <f t="shared" si="6"/>
        <v>0.27166909732047628</v>
      </c>
      <c r="W20" s="189">
        <f t="shared" si="6"/>
        <v>0.30991924424805728</v>
      </c>
      <c r="X20" s="189">
        <f t="shared" si="6"/>
        <v>0.33983369974532546</v>
      </c>
      <c r="Y20" s="189">
        <f t="shared" si="6"/>
        <v>0.44178185063450937</v>
      </c>
      <c r="Z20" s="189">
        <f t="shared" si="6"/>
        <v>0.50166953266145697</v>
      </c>
      <c r="AA20" s="189">
        <f t="shared" si="6"/>
        <v>0.55380923358220313</v>
      </c>
      <c r="AB20" s="189">
        <f t="shared" si="6"/>
        <v>0.57589734659672176</v>
      </c>
      <c r="AC20" s="189">
        <f>IFERROR(AC17/AC15,"-  ")</f>
        <v>0.57589734659672176</v>
      </c>
      <c r="AD20" s="250"/>
      <c r="AE20" s="141">
        <v>13</v>
      </c>
    </row>
    <row r="21" spans="1:31">
      <c r="A21" s="182" t="s">
        <v>102</v>
      </c>
      <c r="B21" s="189">
        <f>IFERROR(HLOOKUP($B$7,$F$8:$AC$75,AE21,FALSE),"-  ")</f>
        <v>0.94543000805380817</v>
      </c>
      <c r="F21" s="189">
        <f>IFERROR(F19/F15,"-  ")</f>
        <v>7.6245619381380469E-2</v>
      </c>
      <c r="G21" s="189">
        <f t="shared" ref="G21:AC21" si="7">IFERROR(G19/G15,"-  ")</f>
        <v>0.16979277769312814</v>
      </c>
      <c r="H21" s="189">
        <f t="shared" si="7"/>
        <v>0.25518055767179643</v>
      </c>
      <c r="I21" s="189">
        <f t="shared" si="7"/>
        <v>0.42432195642236786</v>
      </c>
      <c r="J21" s="189">
        <f t="shared" si="7"/>
        <v>0.50059043120524149</v>
      </c>
      <c r="K21" s="189">
        <f t="shared" si="7"/>
        <v>0.62674081974706697</v>
      </c>
      <c r="L21" s="189">
        <f t="shared" si="7"/>
        <v>0.81666920615572158</v>
      </c>
      <c r="M21" s="189">
        <f t="shared" si="7"/>
        <v>0.94679643455736695</v>
      </c>
      <c r="N21" s="189">
        <f t="shared" si="7"/>
        <v>1.0477830260551579</v>
      </c>
      <c r="O21" s="189">
        <f t="shared" si="7"/>
        <v>1.0903169282340393</v>
      </c>
      <c r="P21" s="189">
        <f t="shared" si="7"/>
        <v>1.1372619229011123</v>
      </c>
      <c r="Q21" s="189">
        <f t="shared" si="7"/>
        <v>1.1858639341764439</v>
      </c>
      <c r="R21" s="189">
        <f t="shared" si="7"/>
        <v>0.47920920310833448</v>
      </c>
      <c r="S21" s="189">
        <f t="shared" si="7"/>
        <v>0.53760801898086663</v>
      </c>
      <c r="T21" s="189">
        <f t="shared" si="7"/>
        <v>0.41326810474303993</v>
      </c>
      <c r="U21" s="189">
        <f t="shared" si="7"/>
        <v>0.48881826690755542</v>
      </c>
      <c r="V21" s="189">
        <f t="shared" si="7"/>
        <v>0.54440586839642158</v>
      </c>
      <c r="W21" s="189">
        <f t="shared" si="7"/>
        <v>0.57965869267103454</v>
      </c>
      <c r="X21" s="189">
        <f t="shared" si="7"/>
        <v>0.60267734703206288</v>
      </c>
      <c r="Y21" s="189">
        <f t="shared" si="7"/>
        <v>0.93661435319213771</v>
      </c>
      <c r="Z21" s="189">
        <f t="shared" si="7"/>
        <v>0.61251169978885955</v>
      </c>
      <c r="AA21" s="189">
        <f t="shared" si="7"/>
        <v>0.84627348120415302</v>
      </c>
      <c r="AB21" s="189">
        <f t="shared" si="7"/>
        <v>0.94543000805380817</v>
      </c>
      <c r="AC21" s="189">
        <f t="shared" si="7"/>
        <v>0.57589734659672176</v>
      </c>
      <c r="AD21" s="250"/>
      <c r="AE21" s="141">
        <v>14</v>
      </c>
    </row>
    <row r="22" spans="1:31">
      <c r="A22" s="182" t="s">
        <v>103</v>
      </c>
      <c r="B22" s="189">
        <f>IFERROR(HLOOKUP($B$7,$F$8:$AC$75,AE22,FALSE),"-  ")</f>
        <v>0.62825165083278744</v>
      </c>
      <c r="F22" s="189">
        <f>IFERROR(F17/F16,"-  ")</f>
        <v>0.91494743257656563</v>
      </c>
      <c r="G22" s="189">
        <f t="shared" ref="G22:AC22" si="8">IFERROR(G17/G16,"-  ")</f>
        <v>1.0187566661587688</v>
      </c>
      <c r="H22" s="189">
        <f t="shared" si="8"/>
        <v>1.0207222306871857</v>
      </c>
      <c r="I22" s="189">
        <f t="shared" si="8"/>
        <v>0.9241010208746</v>
      </c>
      <c r="J22" s="189">
        <f t="shared" si="8"/>
        <v>0.92232515617857691</v>
      </c>
      <c r="K22" s="189">
        <f t="shared" si="8"/>
        <v>0.90900502818832862</v>
      </c>
      <c r="L22" s="189">
        <f t="shared" si="8"/>
        <v>0.9730915739753162</v>
      </c>
      <c r="M22" s="189">
        <f t="shared" si="8"/>
        <v>1.0466459698308701</v>
      </c>
      <c r="N22" s="189">
        <f t="shared" si="8"/>
        <v>0.97321346944994669</v>
      </c>
      <c r="O22" s="189">
        <f t="shared" si="8"/>
        <v>0.92693280511960996</v>
      </c>
      <c r="P22" s="189">
        <f t="shared" si="8"/>
        <v>0.89028853212915382</v>
      </c>
      <c r="Q22" s="189">
        <f t="shared" si="8"/>
        <v>0.84354715831174776</v>
      </c>
      <c r="R22" s="189">
        <f t="shared" si="8"/>
        <v>0.90413356261291511</v>
      </c>
      <c r="S22" s="189">
        <f t="shared" si="8"/>
        <v>0.72000391806882702</v>
      </c>
      <c r="T22" s="189">
        <f t="shared" si="8"/>
        <v>0.58923837095404941</v>
      </c>
      <c r="U22" s="189">
        <f t="shared" si="8"/>
        <v>0.68233168629328922</v>
      </c>
      <c r="V22" s="189">
        <f t="shared" si="8"/>
        <v>0.65200583356914299</v>
      </c>
      <c r="W22" s="189">
        <f t="shared" si="8"/>
        <v>0.61983848849611456</v>
      </c>
      <c r="X22" s="189">
        <f t="shared" si="8"/>
        <v>0.5825720567062721</v>
      </c>
      <c r="Y22" s="189">
        <f t="shared" si="8"/>
        <v>0.6626727759517641</v>
      </c>
      <c r="Z22" s="189">
        <f t="shared" si="8"/>
        <v>0.66889271021527608</v>
      </c>
      <c r="AA22" s="189">
        <f t="shared" si="8"/>
        <v>0.66457108029864376</v>
      </c>
      <c r="AB22" s="189">
        <f t="shared" si="8"/>
        <v>0.62825165083278744</v>
      </c>
      <c r="AC22" s="189">
        <f t="shared" si="8"/>
        <v>0.57589734659672176</v>
      </c>
      <c r="AD22" s="250"/>
      <c r="AE22" s="141">
        <v>15</v>
      </c>
    </row>
    <row r="23" spans="1:31">
      <c r="A23" s="167" t="s">
        <v>64</v>
      </c>
      <c r="B23" s="168"/>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245"/>
      <c r="AE23" s="141">
        <v>16</v>
      </c>
    </row>
    <row r="24" spans="1:31">
      <c r="A24" s="182" t="s">
        <v>70</v>
      </c>
      <c r="B24" s="174">
        <f>HLOOKUP($B$7,$F$8:$AC$75,AE24,FALSE)</f>
        <v>0</v>
      </c>
      <c r="F24" s="183">
        <f>F12</f>
        <v>0</v>
      </c>
      <c r="G24" s="183">
        <f t="shared" ref="G24:Q24" si="9">F24+G12</f>
        <v>0</v>
      </c>
      <c r="H24" s="183">
        <f t="shared" si="9"/>
        <v>0</v>
      </c>
      <c r="I24" s="183">
        <f t="shared" si="9"/>
        <v>0</v>
      </c>
      <c r="J24" s="183">
        <f t="shared" si="9"/>
        <v>0</v>
      </c>
      <c r="K24" s="183">
        <f t="shared" si="9"/>
        <v>0</v>
      </c>
      <c r="L24" s="183">
        <f t="shared" si="9"/>
        <v>0</v>
      </c>
      <c r="M24" s="183">
        <f t="shared" si="9"/>
        <v>0</v>
      </c>
      <c r="N24" s="183">
        <f t="shared" si="9"/>
        <v>0</v>
      </c>
      <c r="O24" s="183">
        <f t="shared" si="9"/>
        <v>0</v>
      </c>
      <c r="P24" s="183">
        <f t="shared" si="9"/>
        <v>0</v>
      </c>
      <c r="Q24" s="183">
        <f t="shared" si="9"/>
        <v>0</v>
      </c>
      <c r="R24" s="183">
        <f>R12</f>
        <v>0</v>
      </c>
      <c r="S24" s="183">
        <f t="shared" ref="S24:AC24" si="10">R24+S12</f>
        <v>0</v>
      </c>
      <c r="T24" s="183">
        <f t="shared" si="10"/>
        <v>0</v>
      </c>
      <c r="U24" s="183">
        <f t="shared" si="10"/>
        <v>0</v>
      </c>
      <c r="V24" s="183">
        <f t="shared" si="10"/>
        <v>0</v>
      </c>
      <c r="W24" s="183">
        <f t="shared" si="10"/>
        <v>0</v>
      </c>
      <c r="X24" s="183">
        <f t="shared" si="10"/>
        <v>0</v>
      </c>
      <c r="Y24" s="183">
        <f t="shared" si="10"/>
        <v>0</v>
      </c>
      <c r="Z24" s="183">
        <f t="shared" si="10"/>
        <v>0</v>
      </c>
      <c r="AA24" s="183">
        <f t="shared" si="10"/>
        <v>0</v>
      </c>
      <c r="AB24" s="183">
        <f t="shared" si="10"/>
        <v>0</v>
      </c>
      <c r="AC24" s="183">
        <f t="shared" si="10"/>
        <v>0</v>
      </c>
      <c r="AD24" s="245"/>
      <c r="AE24" s="141">
        <v>17</v>
      </c>
    </row>
    <row r="25" spans="1:31">
      <c r="A25" s="182" t="s">
        <v>12</v>
      </c>
      <c r="B25" s="174">
        <f>HLOOKUP($B$7,$F$8:$AC$75,AE25,FALSE)</f>
        <v>0</v>
      </c>
      <c r="E25" s="175" t="s">
        <v>111</v>
      </c>
      <c r="F25" s="176">
        <v>0</v>
      </c>
      <c r="G25" s="176">
        <v>0</v>
      </c>
      <c r="H25" s="176">
        <v>0</v>
      </c>
      <c r="I25" s="176">
        <v>0</v>
      </c>
      <c r="J25" s="176">
        <v>0</v>
      </c>
      <c r="K25" s="176">
        <v>0</v>
      </c>
      <c r="L25" s="176">
        <v>0</v>
      </c>
      <c r="M25" s="176">
        <v>0</v>
      </c>
      <c r="N25" s="176">
        <v>0</v>
      </c>
      <c r="O25" s="176">
        <v>0</v>
      </c>
      <c r="P25" s="176">
        <v>0</v>
      </c>
      <c r="Q25" s="176"/>
      <c r="R25" s="235">
        <v>0</v>
      </c>
      <c r="S25" s="235"/>
      <c r="T25" s="235"/>
      <c r="U25" s="235"/>
      <c r="V25" s="235"/>
      <c r="W25" s="235"/>
      <c r="X25" s="235"/>
      <c r="Y25" s="235"/>
      <c r="Z25" s="235"/>
      <c r="AA25" s="235"/>
      <c r="AB25" s="235"/>
      <c r="AC25" s="235"/>
      <c r="AD25" s="245"/>
      <c r="AE25" s="141">
        <v>18</v>
      </c>
    </row>
    <row r="26" spans="1:31">
      <c r="A26" s="194" t="s">
        <v>39</v>
      </c>
      <c r="B26" s="186">
        <f>HLOOKUP($B$7,$F$8:$AC$75,AE26,FALSE)</f>
        <v>0</v>
      </c>
      <c r="C26" s="187"/>
      <c r="D26" s="187"/>
      <c r="E26" s="187"/>
      <c r="F26" s="188">
        <f>F24+F25</f>
        <v>0</v>
      </c>
      <c r="G26" s="188">
        <f>G24+G25</f>
        <v>0</v>
      </c>
      <c r="H26" s="188">
        <f t="shared" ref="H26:AC26" si="11">H24+H25</f>
        <v>0</v>
      </c>
      <c r="I26" s="188">
        <f t="shared" si="11"/>
        <v>0</v>
      </c>
      <c r="J26" s="188">
        <f t="shared" si="11"/>
        <v>0</v>
      </c>
      <c r="K26" s="188">
        <f t="shared" si="11"/>
        <v>0</v>
      </c>
      <c r="L26" s="188">
        <f t="shared" si="11"/>
        <v>0</v>
      </c>
      <c r="M26" s="188">
        <f t="shared" si="11"/>
        <v>0</v>
      </c>
      <c r="N26" s="188">
        <f t="shared" si="11"/>
        <v>0</v>
      </c>
      <c r="O26" s="188">
        <f t="shared" si="11"/>
        <v>0</v>
      </c>
      <c r="P26" s="188">
        <f t="shared" si="11"/>
        <v>0</v>
      </c>
      <c r="Q26" s="188">
        <f t="shared" si="11"/>
        <v>0</v>
      </c>
      <c r="R26" s="188">
        <f t="shared" si="11"/>
        <v>0</v>
      </c>
      <c r="S26" s="188">
        <f t="shared" si="11"/>
        <v>0</v>
      </c>
      <c r="T26" s="188">
        <f t="shared" si="11"/>
        <v>0</v>
      </c>
      <c r="U26" s="188">
        <f t="shared" si="11"/>
        <v>0</v>
      </c>
      <c r="V26" s="188">
        <f t="shared" si="11"/>
        <v>0</v>
      </c>
      <c r="W26" s="188">
        <f t="shared" si="11"/>
        <v>0</v>
      </c>
      <c r="X26" s="188">
        <f t="shared" si="11"/>
        <v>0</v>
      </c>
      <c r="Y26" s="188">
        <f t="shared" si="11"/>
        <v>0</v>
      </c>
      <c r="Z26" s="188">
        <f t="shared" si="11"/>
        <v>0</v>
      </c>
      <c r="AA26" s="188">
        <f t="shared" si="11"/>
        <v>0</v>
      </c>
      <c r="AB26" s="188">
        <f t="shared" si="11"/>
        <v>0</v>
      </c>
      <c r="AC26" s="188">
        <f t="shared" si="11"/>
        <v>0</v>
      </c>
      <c r="AD26" s="245"/>
      <c r="AE26" s="141">
        <v>19</v>
      </c>
    </row>
    <row r="27" spans="1:31">
      <c r="A27" s="167" t="s">
        <v>65</v>
      </c>
      <c r="B27" s="251"/>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245"/>
      <c r="AE27" s="141">
        <v>20</v>
      </c>
    </row>
    <row r="28" spans="1:31">
      <c r="A28" s="182" t="s">
        <v>71</v>
      </c>
      <c r="B28" s="178">
        <f>HLOOKUP($B$7,$F$8:$AC$75,AE28,FALSE)</f>
        <v>0</v>
      </c>
      <c r="F28" s="252">
        <f>F13</f>
        <v>0</v>
      </c>
      <c r="G28" s="252">
        <f t="shared" ref="G28:Q28" si="12">F28+G13</f>
        <v>0</v>
      </c>
      <c r="H28" s="252">
        <f t="shared" si="12"/>
        <v>0</v>
      </c>
      <c r="I28" s="252">
        <f t="shared" si="12"/>
        <v>0</v>
      </c>
      <c r="J28" s="252">
        <f t="shared" si="12"/>
        <v>0</v>
      </c>
      <c r="K28" s="252">
        <f t="shared" si="12"/>
        <v>0</v>
      </c>
      <c r="L28" s="252">
        <f t="shared" si="12"/>
        <v>0</v>
      </c>
      <c r="M28" s="252">
        <f t="shared" si="12"/>
        <v>0</v>
      </c>
      <c r="N28" s="252">
        <f t="shared" si="12"/>
        <v>0</v>
      </c>
      <c r="O28" s="252">
        <f t="shared" si="12"/>
        <v>0</v>
      </c>
      <c r="P28" s="252">
        <f t="shared" si="12"/>
        <v>0</v>
      </c>
      <c r="Q28" s="252">
        <f t="shared" si="12"/>
        <v>0</v>
      </c>
      <c r="R28" s="252">
        <f>R13</f>
        <v>0</v>
      </c>
      <c r="S28" s="252">
        <f t="shared" ref="S28:AC28" si="13">R28+S13</f>
        <v>0</v>
      </c>
      <c r="T28" s="252">
        <f t="shared" si="13"/>
        <v>0</v>
      </c>
      <c r="U28" s="252">
        <f t="shared" si="13"/>
        <v>0</v>
      </c>
      <c r="V28" s="252">
        <f t="shared" si="13"/>
        <v>0</v>
      </c>
      <c r="W28" s="252">
        <f t="shared" si="13"/>
        <v>0</v>
      </c>
      <c r="X28" s="252">
        <f t="shared" si="13"/>
        <v>0</v>
      </c>
      <c r="Y28" s="252">
        <f t="shared" si="13"/>
        <v>0</v>
      </c>
      <c r="Z28" s="252">
        <f t="shared" si="13"/>
        <v>0</v>
      </c>
      <c r="AA28" s="252">
        <f t="shared" si="13"/>
        <v>0</v>
      </c>
      <c r="AB28" s="252">
        <f t="shared" si="13"/>
        <v>0</v>
      </c>
      <c r="AC28" s="252">
        <f t="shared" si="13"/>
        <v>0</v>
      </c>
      <c r="AD28" s="249"/>
      <c r="AE28" s="141">
        <v>21</v>
      </c>
    </row>
    <row r="29" spans="1:31">
      <c r="A29" s="182" t="s">
        <v>13</v>
      </c>
      <c r="B29" s="178">
        <f>HLOOKUP($B$7,$F$8:$AC$75,AE29,FALSE)</f>
        <v>0</v>
      </c>
      <c r="E29" s="175" t="s">
        <v>111</v>
      </c>
      <c r="F29" s="246">
        <v>0</v>
      </c>
      <c r="G29" s="246">
        <v>0</v>
      </c>
      <c r="H29" s="246">
        <v>0</v>
      </c>
      <c r="I29" s="246">
        <v>0</v>
      </c>
      <c r="J29" s="246">
        <v>0</v>
      </c>
      <c r="K29" s="246">
        <v>0</v>
      </c>
      <c r="L29" s="246">
        <v>0</v>
      </c>
      <c r="M29" s="246">
        <v>0</v>
      </c>
      <c r="N29" s="246">
        <v>0</v>
      </c>
      <c r="O29" s="246">
        <v>0</v>
      </c>
      <c r="P29" s="246">
        <v>0</v>
      </c>
      <c r="Q29" s="246">
        <v>0</v>
      </c>
      <c r="R29" s="241">
        <v>0</v>
      </c>
      <c r="S29" s="241"/>
      <c r="T29" s="241"/>
      <c r="U29" s="241"/>
      <c r="V29" s="241"/>
      <c r="W29" s="241"/>
      <c r="X29" s="241"/>
      <c r="Y29" s="241"/>
      <c r="Z29" s="241"/>
      <c r="AA29" s="241"/>
      <c r="AB29" s="241"/>
      <c r="AC29" s="241"/>
      <c r="AD29" s="249"/>
      <c r="AE29" s="141">
        <v>22</v>
      </c>
    </row>
    <row r="30" spans="1:31">
      <c r="A30" s="194" t="s">
        <v>22</v>
      </c>
      <c r="B30" s="195">
        <f>HLOOKUP($B$7,$F$8:$AC$75,AE30,FALSE)</f>
        <v>0</v>
      </c>
      <c r="C30" s="187"/>
      <c r="D30" s="187"/>
      <c r="E30" s="187"/>
      <c r="F30" s="253">
        <f>F28+F29</f>
        <v>0</v>
      </c>
      <c r="G30" s="253">
        <f>G28+G29</f>
        <v>0</v>
      </c>
      <c r="H30" s="253">
        <f t="shared" ref="H30:AC30" si="14">H28+H29</f>
        <v>0</v>
      </c>
      <c r="I30" s="253">
        <f t="shared" si="14"/>
        <v>0</v>
      </c>
      <c r="J30" s="253">
        <f t="shared" si="14"/>
        <v>0</v>
      </c>
      <c r="K30" s="253">
        <f t="shared" si="14"/>
        <v>0</v>
      </c>
      <c r="L30" s="253">
        <f t="shared" si="14"/>
        <v>0</v>
      </c>
      <c r="M30" s="253">
        <f t="shared" si="14"/>
        <v>0</v>
      </c>
      <c r="N30" s="253">
        <f t="shared" si="14"/>
        <v>0</v>
      </c>
      <c r="O30" s="253">
        <f t="shared" si="14"/>
        <v>0</v>
      </c>
      <c r="P30" s="253">
        <f t="shared" si="14"/>
        <v>0</v>
      </c>
      <c r="Q30" s="253">
        <f t="shared" si="14"/>
        <v>0</v>
      </c>
      <c r="R30" s="253">
        <f t="shared" si="14"/>
        <v>0</v>
      </c>
      <c r="S30" s="253">
        <f t="shared" si="14"/>
        <v>0</v>
      </c>
      <c r="T30" s="253">
        <f t="shared" si="14"/>
        <v>0</v>
      </c>
      <c r="U30" s="253">
        <f t="shared" si="14"/>
        <v>0</v>
      </c>
      <c r="V30" s="253">
        <f t="shared" si="14"/>
        <v>0</v>
      </c>
      <c r="W30" s="253">
        <f t="shared" si="14"/>
        <v>0</v>
      </c>
      <c r="X30" s="253">
        <f t="shared" si="14"/>
        <v>0</v>
      </c>
      <c r="Y30" s="253">
        <f t="shared" si="14"/>
        <v>0</v>
      </c>
      <c r="Z30" s="253">
        <f t="shared" si="14"/>
        <v>0</v>
      </c>
      <c r="AA30" s="253">
        <f t="shared" si="14"/>
        <v>0</v>
      </c>
      <c r="AB30" s="253">
        <f t="shared" si="14"/>
        <v>0</v>
      </c>
      <c r="AC30" s="253">
        <f t="shared" si="14"/>
        <v>0</v>
      </c>
      <c r="AD30" s="249"/>
      <c r="AE30" s="141">
        <v>23</v>
      </c>
    </row>
    <row r="31" spans="1:31">
      <c r="A31" s="167" t="s">
        <v>82</v>
      </c>
      <c r="B31" s="168"/>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c r="AD31" s="245"/>
      <c r="AE31" s="141">
        <v>24</v>
      </c>
    </row>
    <row r="32" spans="1:31">
      <c r="A32" s="199" t="s">
        <v>40</v>
      </c>
      <c r="B32" s="200">
        <f t="shared" ref="B32:B40" si="15">HLOOKUP($B$7,$F$8:$AC$75,AE32,FALSE)</f>
        <v>31129</v>
      </c>
      <c r="E32" s="175" t="s">
        <v>24</v>
      </c>
      <c r="F32" s="237">
        <v>7090</v>
      </c>
      <c r="G32" s="237">
        <v>13306</v>
      </c>
      <c r="H32" s="237">
        <v>10285</v>
      </c>
      <c r="I32" s="237">
        <v>7163</v>
      </c>
      <c r="J32" s="237">
        <v>8466</v>
      </c>
      <c r="K32" s="237">
        <v>11945</v>
      </c>
      <c r="L32" s="237">
        <v>10196</v>
      </c>
      <c r="M32" s="237">
        <v>13626</v>
      </c>
      <c r="N32" s="237">
        <v>9630</v>
      </c>
      <c r="O32" s="237">
        <v>10227</v>
      </c>
      <c r="P32" s="237">
        <v>10578</v>
      </c>
      <c r="Q32" s="237">
        <v>13835</v>
      </c>
      <c r="R32" s="237">
        <v>15737</v>
      </c>
      <c r="S32" s="237">
        <v>14887</v>
      </c>
      <c r="T32" s="237">
        <v>49845</v>
      </c>
      <c r="U32" s="237">
        <v>16691</v>
      </c>
      <c r="V32" s="237">
        <v>21208</v>
      </c>
      <c r="W32" s="237">
        <v>45281</v>
      </c>
      <c r="X32" s="237">
        <v>25479</v>
      </c>
      <c r="Y32" s="237">
        <v>32074</v>
      </c>
      <c r="Z32" s="237">
        <v>27342</v>
      </c>
      <c r="AA32" s="237">
        <v>29248</v>
      </c>
      <c r="AB32" s="237">
        <v>31129</v>
      </c>
      <c r="AC32" s="237"/>
      <c r="AD32" s="202">
        <f t="shared" ref="AD32:AD40" si="16">SUM(F32:AC32)</f>
        <v>435268</v>
      </c>
      <c r="AE32" s="141">
        <v>25</v>
      </c>
    </row>
    <row r="33" spans="1:31">
      <c r="A33" s="199" t="s">
        <v>41</v>
      </c>
      <c r="B33" s="200">
        <f t="shared" si="15"/>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16"/>
        <v>0</v>
      </c>
      <c r="AE33" s="141">
        <v>26</v>
      </c>
    </row>
    <row r="34" spans="1:31">
      <c r="A34" s="199" t="s">
        <v>42</v>
      </c>
      <c r="B34" s="200">
        <f t="shared" si="15"/>
        <v>21009.050000000047</v>
      </c>
      <c r="E34" s="175" t="s">
        <v>24</v>
      </c>
      <c r="F34" s="237">
        <v>0</v>
      </c>
      <c r="G34" s="237">
        <v>0</v>
      </c>
      <c r="H34" s="237">
        <v>0</v>
      </c>
      <c r="I34" s="237">
        <v>0</v>
      </c>
      <c r="J34" s="237">
        <v>147103</v>
      </c>
      <c r="K34" s="237">
        <v>53032</v>
      </c>
      <c r="L34" s="237">
        <v>135673.58000000002</v>
      </c>
      <c r="M34" s="237">
        <v>5401.2599999999511</v>
      </c>
      <c r="N34" s="237">
        <v>83713.22000000003</v>
      </c>
      <c r="O34" s="237">
        <v>67658.87</v>
      </c>
      <c r="P34" s="237">
        <v>98808.860000000044</v>
      </c>
      <c r="Q34" s="237">
        <v>167679.90000000002</v>
      </c>
      <c r="R34" s="237">
        <v>121583.0199999999</v>
      </c>
      <c r="S34" s="237">
        <v>2775</v>
      </c>
      <c r="T34" s="237">
        <v>63639.520000000019</v>
      </c>
      <c r="U34" s="237">
        <v>522543.49</v>
      </c>
      <c r="V34" s="237">
        <v>27224.060000000056</v>
      </c>
      <c r="W34" s="237">
        <v>38604.739999999991</v>
      </c>
      <c r="X34" s="237">
        <v>17687.860000000102</v>
      </c>
      <c r="Y34" s="237">
        <v>33314.830000000075</v>
      </c>
      <c r="Z34" s="237">
        <v>44347.119999999879</v>
      </c>
      <c r="AA34" s="237">
        <v>14685.270000000019</v>
      </c>
      <c r="AB34" s="237">
        <v>21009.050000000047</v>
      </c>
      <c r="AC34" s="237"/>
      <c r="AD34" s="202">
        <f t="shared" si="16"/>
        <v>1666484.6500000001</v>
      </c>
      <c r="AE34" s="141">
        <v>27</v>
      </c>
    </row>
    <row r="35" spans="1:31">
      <c r="A35" s="199" t="s">
        <v>43</v>
      </c>
      <c r="B35" s="200">
        <f t="shared" si="15"/>
        <v>18473.790000000066</v>
      </c>
      <c r="E35" s="175" t="s">
        <v>24</v>
      </c>
      <c r="F35" s="237">
        <v>0</v>
      </c>
      <c r="G35" s="237">
        <v>0</v>
      </c>
      <c r="H35" s="237">
        <v>0</v>
      </c>
      <c r="I35" s="237">
        <v>203</v>
      </c>
      <c r="J35" s="237">
        <v>0</v>
      </c>
      <c r="K35" s="237">
        <v>0</v>
      </c>
      <c r="L35" s="237">
        <v>-3.9999999999992042E-2</v>
      </c>
      <c r="M35" s="237">
        <v>0</v>
      </c>
      <c r="N35" s="237">
        <v>0</v>
      </c>
      <c r="O35" s="237">
        <v>0</v>
      </c>
      <c r="P35" s="237">
        <v>50631.11</v>
      </c>
      <c r="Q35" s="237">
        <v>0</v>
      </c>
      <c r="R35" s="237">
        <v>0</v>
      </c>
      <c r="S35" s="237">
        <v>32185.880000000012</v>
      </c>
      <c r="T35" s="237">
        <v>34687.189999999988</v>
      </c>
      <c r="U35" s="237">
        <v>21756.869999999981</v>
      </c>
      <c r="V35" s="237">
        <v>43283.650000000023</v>
      </c>
      <c r="W35" s="237">
        <v>20482.290000000008</v>
      </c>
      <c r="X35" s="237">
        <v>0</v>
      </c>
      <c r="Y35" s="237">
        <v>16817.660000000003</v>
      </c>
      <c r="Z35" s="237">
        <v>35239.459999999992</v>
      </c>
      <c r="AA35" s="237">
        <v>0</v>
      </c>
      <c r="AB35" s="237">
        <v>18473.790000000066</v>
      </c>
      <c r="AC35" s="237"/>
      <c r="AD35" s="202">
        <f t="shared" si="16"/>
        <v>273760.8600000001</v>
      </c>
      <c r="AE35" s="141">
        <v>28</v>
      </c>
    </row>
    <row r="36" spans="1:31">
      <c r="A36" s="199" t="s">
        <v>44</v>
      </c>
      <c r="B36" s="200">
        <f t="shared" si="15"/>
        <v>61300</v>
      </c>
      <c r="E36" s="175" t="s">
        <v>24</v>
      </c>
      <c r="F36" s="237">
        <v>0</v>
      </c>
      <c r="G36" s="237">
        <v>278800</v>
      </c>
      <c r="H36" s="237">
        <v>92033.75</v>
      </c>
      <c r="I36" s="237">
        <v>158950.25</v>
      </c>
      <c r="J36" s="237">
        <v>160352</v>
      </c>
      <c r="K36" s="237">
        <v>101150</v>
      </c>
      <c r="L36" s="237">
        <v>282242.89999999991</v>
      </c>
      <c r="M36" s="237">
        <v>70273.75</v>
      </c>
      <c r="N36" s="237">
        <v>90461.25</v>
      </c>
      <c r="O36" s="237">
        <v>339192.5</v>
      </c>
      <c r="P36" s="237">
        <v>99631.25</v>
      </c>
      <c r="Q36" s="237">
        <v>248200</v>
      </c>
      <c r="R36" s="237">
        <v>201898.70999999996</v>
      </c>
      <c r="S36" s="237">
        <v>151932.5</v>
      </c>
      <c r="T36" s="237">
        <v>110882.5</v>
      </c>
      <c r="U36" s="237">
        <v>15023.75</v>
      </c>
      <c r="V36" s="237">
        <v>235853.75</v>
      </c>
      <c r="W36" s="237">
        <v>52572.5</v>
      </c>
      <c r="X36" s="237">
        <v>189486.25</v>
      </c>
      <c r="Y36" s="237">
        <v>138932.5</v>
      </c>
      <c r="Z36" s="237">
        <v>140780</v>
      </c>
      <c r="AA36" s="237">
        <v>141735</v>
      </c>
      <c r="AB36" s="237">
        <v>61300</v>
      </c>
      <c r="AC36" s="237"/>
      <c r="AD36" s="202">
        <f t="shared" si="16"/>
        <v>3361685.11</v>
      </c>
      <c r="AE36" s="141">
        <v>29</v>
      </c>
    </row>
    <row r="37" spans="1:31">
      <c r="A37" s="199" t="s">
        <v>45</v>
      </c>
      <c r="B37" s="200">
        <f t="shared" si="15"/>
        <v>70581.100000000093</v>
      </c>
      <c r="E37" s="175" t="s">
        <v>24</v>
      </c>
      <c r="F37" s="237">
        <v>0</v>
      </c>
      <c r="G37" s="237">
        <v>20561</v>
      </c>
      <c r="H37" s="237">
        <v>0.40999999999985448</v>
      </c>
      <c r="I37" s="237">
        <v>32259.59</v>
      </c>
      <c r="J37" s="237">
        <v>0</v>
      </c>
      <c r="K37" s="237">
        <v>30586</v>
      </c>
      <c r="L37" s="237">
        <v>170488.76</v>
      </c>
      <c r="M37" s="237">
        <v>118113.90000000002</v>
      </c>
      <c r="N37" s="237">
        <v>18558.820000000007</v>
      </c>
      <c r="O37" s="237">
        <v>52164.949999999953</v>
      </c>
      <c r="P37" s="237">
        <v>118139.14999999997</v>
      </c>
      <c r="Q37" s="237">
        <v>2702.0500000000466</v>
      </c>
      <c r="R37" s="237">
        <v>0</v>
      </c>
      <c r="S37" s="237">
        <v>77028.479999999981</v>
      </c>
      <c r="T37" s="237">
        <v>83014.719999999972</v>
      </c>
      <c r="U37" s="237">
        <v>52069.369999999995</v>
      </c>
      <c r="V37" s="237">
        <v>103588.08000000007</v>
      </c>
      <c r="W37" s="237">
        <v>57939.559999999939</v>
      </c>
      <c r="X37" s="237">
        <v>0</v>
      </c>
      <c r="Y37" s="237">
        <v>40248.670000000042</v>
      </c>
      <c r="Z37" s="237">
        <v>142591.18999999994</v>
      </c>
      <c r="AA37" s="237">
        <v>0</v>
      </c>
      <c r="AB37" s="237">
        <v>70581.100000000093</v>
      </c>
      <c r="AC37" s="237"/>
      <c r="AD37" s="202">
        <f t="shared" si="16"/>
        <v>1190635.8</v>
      </c>
      <c r="AE37" s="141">
        <v>30</v>
      </c>
    </row>
    <row r="38" spans="1:31">
      <c r="A38" s="199" t="s">
        <v>46</v>
      </c>
      <c r="B38" s="200">
        <f t="shared" si="15"/>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16"/>
        <v>1951</v>
      </c>
      <c r="AE38" s="141">
        <v>31</v>
      </c>
    </row>
    <row r="39" spans="1:31">
      <c r="A39" s="199" t="s">
        <v>83</v>
      </c>
      <c r="B39" s="200">
        <f t="shared" si="15"/>
        <v>3264</v>
      </c>
      <c r="E39" s="175" t="s">
        <v>24</v>
      </c>
      <c r="F39" s="237">
        <v>121</v>
      </c>
      <c r="G39" s="237">
        <v>5315</v>
      </c>
      <c r="H39" s="237">
        <v>12159</v>
      </c>
      <c r="I39" s="237">
        <v>-651</v>
      </c>
      <c r="J39" s="237">
        <v>8625</v>
      </c>
      <c r="K39" s="237">
        <v>4022</v>
      </c>
      <c r="L39" s="237">
        <v>9566</v>
      </c>
      <c r="M39" s="237">
        <v>1635</v>
      </c>
      <c r="N39" s="237">
        <v>16616</v>
      </c>
      <c r="O39" s="237">
        <v>7059</v>
      </c>
      <c r="P39" s="237">
        <v>5365</v>
      </c>
      <c r="Q39" s="237">
        <v>23532</v>
      </c>
      <c r="R39" s="237">
        <v>6050</v>
      </c>
      <c r="S39" s="237">
        <v>4771</v>
      </c>
      <c r="T39" s="237">
        <v>15607</v>
      </c>
      <c r="U39" s="237">
        <v>12047</v>
      </c>
      <c r="V39" s="237">
        <v>9290</v>
      </c>
      <c r="W39" s="237">
        <v>14391</v>
      </c>
      <c r="X39" s="237">
        <v>2763</v>
      </c>
      <c r="Y39" s="237">
        <v>7461</v>
      </c>
      <c r="Z39" s="237">
        <v>14303</v>
      </c>
      <c r="AA39" s="237">
        <v>3834</v>
      </c>
      <c r="AB39" s="237">
        <v>3264</v>
      </c>
      <c r="AC39" s="237"/>
      <c r="AD39" s="202">
        <f t="shared" si="16"/>
        <v>187145</v>
      </c>
      <c r="AE39" s="141">
        <v>32</v>
      </c>
    </row>
    <row r="40" spans="1:31">
      <c r="A40" s="213" t="s">
        <v>47</v>
      </c>
      <c r="B40" s="254">
        <f t="shared" si="15"/>
        <v>205813.94000000021</v>
      </c>
      <c r="C40" s="187"/>
      <c r="D40" s="187"/>
      <c r="E40" s="214"/>
      <c r="F40" s="309">
        <f>SUM(F32:F39)</f>
        <v>7211</v>
      </c>
      <c r="G40" s="309">
        <f t="shared" ref="G40:AC40" si="17">SUM(G32:G39)</f>
        <v>317982</v>
      </c>
      <c r="H40" s="309">
        <f t="shared" si="17"/>
        <v>114478.16</v>
      </c>
      <c r="I40" s="309">
        <f t="shared" si="17"/>
        <v>197924.84</v>
      </c>
      <c r="J40" s="309">
        <f t="shared" si="17"/>
        <v>324590</v>
      </c>
      <c r="K40" s="309">
        <f t="shared" si="17"/>
        <v>201028</v>
      </c>
      <c r="L40" s="309">
        <f t="shared" si="17"/>
        <v>609253.19999999995</v>
      </c>
      <c r="M40" s="309">
        <f t="shared" si="17"/>
        <v>209508.90999999997</v>
      </c>
      <c r="N40" s="309">
        <f t="shared" si="17"/>
        <v>217885.29000000004</v>
      </c>
      <c r="O40" s="309">
        <f t="shared" si="17"/>
        <v>476435.31999999995</v>
      </c>
      <c r="P40" s="309">
        <f t="shared" si="17"/>
        <v>383291.45</v>
      </c>
      <c r="Q40" s="309">
        <f t="shared" si="17"/>
        <v>456185.87000000005</v>
      </c>
      <c r="R40" s="309">
        <f t="shared" si="17"/>
        <v>345320.72999999986</v>
      </c>
      <c r="S40" s="309">
        <f t="shared" si="17"/>
        <v>283625.86</v>
      </c>
      <c r="T40" s="309">
        <f t="shared" si="17"/>
        <v>357770.93</v>
      </c>
      <c r="U40" s="309">
        <f t="shared" si="17"/>
        <v>640177.48</v>
      </c>
      <c r="V40" s="309">
        <f t="shared" si="17"/>
        <v>440505.54000000015</v>
      </c>
      <c r="W40" s="309">
        <f t="shared" si="17"/>
        <v>229346.08999999994</v>
      </c>
      <c r="X40" s="309">
        <f t="shared" si="17"/>
        <v>235463.1100000001</v>
      </c>
      <c r="Y40" s="215">
        <f t="shared" si="17"/>
        <v>268915.66000000015</v>
      </c>
      <c r="Z40" s="215">
        <f t="shared" si="17"/>
        <v>404660.76999999979</v>
      </c>
      <c r="AA40" s="215">
        <f t="shared" si="17"/>
        <v>189556.27000000002</v>
      </c>
      <c r="AB40" s="215">
        <f t="shared" si="17"/>
        <v>205813.94000000021</v>
      </c>
      <c r="AC40" s="215">
        <f t="shared" si="17"/>
        <v>0</v>
      </c>
      <c r="AD40" s="205">
        <f t="shared" si="16"/>
        <v>7116930.419999999</v>
      </c>
      <c r="AE40" s="141">
        <v>33</v>
      </c>
    </row>
    <row r="41" spans="1:31">
      <c r="A41" s="167" t="s">
        <v>84</v>
      </c>
      <c r="B41" s="168"/>
      <c r="F41" s="266"/>
      <c r="G41" s="266"/>
      <c r="H41" s="266"/>
      <c r="I41" s="266"/>
      <c r="J41" s="266"/>
      <c r="K41" s="266"/>
      <c r="L41" s="266"/>
      <c r="M41" s="266"/>
      <c r="N41" s="266"/>
      <c r="O41" s="266"/>
      <c r="P41" s="266"/>
      <c r="Q41" s="266"/>
      <c r="R41" s="266"/>
      <c r="S41" s="266"/>
      <c r="T41" s="266"/>
      <c r="U41" s="266"/>
      <c r="V41" s="266"/>
      <c r="W41" s="266"/>
      <c r="X41" s="266"/>
      <c r="Y41" s="192"/>
      <c r="Z41" s="192"/>
      <c r="AA41" s="192"/>
      <c r="AB41" s="192"/>
      <c r="AC41" s="192"/>
      <c r="AD41" s="245"/>
      <c r="AE41" s="141">
        <v>34</v>
      </c>
    </row>
    <row r="42" spans="1:31">
      <c r="A42" s="199" t="s">
        <v>88</v>
      </c>
      <c r="B42" s="200">
        <f t="shared" ref="B42:B49" si="1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245"/>
      <c r="AE42" s="141">
        <v>35</v>
      </c>
    </row>
    <row r="43" spans="1:31">
      <c r="A43" s="199" t="s">
        <v>89</v>
      </c>
      <c r="B43" s="200">
        <f t="shared" si="1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245"/>
      <c r="AE43" s="141">
        <v>36</v>
      </c>
    </row>
    <row r="44" spans="1:31">
      <c r="A44" s="199" t="s">
        <v>90</v>
      </c>
      <c r="B44" s="200">
        <f t="shared" si="1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245"/>
      <c r="AE44" s="141">
        <v>37</v>
      </c>
    </row>
    <row r="45" spans="1:31">
      <c r="A45" s="199" t="s">
        <v>91</v>
      </c>
      <c r="B45" s="200">
        <f t="shared" si="1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245"/>
      <c r="AE45" s="141">
        <v>38</v>
      </c>
    </row>
    <row r="46" spans="1:31">
      <c r="A46" s="199" t="s">
        <v>92</v>
      </c>
      <c r="B46" s="200">
        <f t="shared" si="18"/>
        <v>1210462.5</v>
      </c>
      <c r="E46" s="175" t="s">
        <v>111</v>
      </c>
      <c r="F46" s="237">
        <v>0</v>
      </c>
      <c r="G46" s="237">
        <v>0</v>
      </c>
      <c r="H46" s="237">
        <v>0</v>
      </c>
      <c r="I46" s="237">
        <v>378750.11</v>
      </c>
      <c r="J46" s="237">
        <v>378750.11</v>
      </c>
      <c r="K46" s="237">
        <v>638850.11</v>
      </c>
      <c r="L46" s="237">
        <v>748287.46</v>
      </c>
      <c r="M46" s="237">
        <v>770599.96</v>
      </c>
      <c r="N46" s="237">
        <v>770599.96</v>
      </c>
      <c r="O46" s="237">
        <v>601025</v>
      </c>
      <c r="P46" s="237">
        <v>662649.96</v>
      </c>
      <c r="Q46" s="237">
        <v>499024.96</v>
      </c>
      <c r="R46" s="237">
        <v>577137.5</v>
      </c>
      <c r="S46" s="237">
        <v>592437.5</v>
      </c>
      <c r="T46" s="237">
        <v>634087.5</v>
      </c>
      <c r="U46" s="237">
        <v>628137.5</v>
      </c>
      <c r="V46" s="237">
        <v>632812.5</v>
      </c>
      <c r="W46" s="237">
        <v>706337.5</v>
      </c>
      <c r="X46" s="237">
        <v>609862.5</v>
      </c>
      <c r="Y46" s="237">
        <v>1148125</v>
      </c>
      <c r="Z46" s="237">
        <v>1043962.5</v>
      </c>
      <c r="AA46" s="237">
        <v>958012.5</v>
      </c>
      <c r="AB46" s="237">
        <v>1210462.5</v>
      </c>
      <c r="AC46" s="237"/>
      <c r="AD46" s="245"/>
      <c r="AE46" s="141">
        <v>39</v>
      </c>
    </row>
    <row r="47" spans="1:31">
      <c r="A47" s="199" t="s">
        <v>93</v>
      </c>
      <c r="B47" s="200">
        <f t="shared" si="1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245"/>
      <c r="AE47" s="141">
        <v>40</v>
      </c>
    </row>
    <row r="48" spans="1:31">
      <c r="A48" s="199" t="s">
        <v>94</v>
      </c>
      <c r="B48" s="200">
        <f t="shared" si="1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245"/>
      <c r="AE48" s="141">
        <v>41</v>
      </c>
    </row>
    <row r="49" spans="1:31">
      <c r="A49" s="199" t="s">
        <v>95</v>
      </c>
      <c r="B49" s="200">
        <f t="shared" si="1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245"/>
      <c r="AE49" s="141">
        <v>42</v>
      </c>
    </row>
    <row r="50" spans="1:31">
      <c r="A50" s="167" t="s">
        <v>66</v>
      </c>
      <c r="B50" s="168"/>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245"/>
      <c r="AE50" s="141">
        <v>43</v>
      </c>
    </row>
    <row r="51" spans="1:31">
      <c r="A51" s="136" t="s">
        <v>59</v>
      </c>
      <c r="B51" s="210">
        <f>HLOOKUP($B$7,$F$8:$AC$75,AE51,FALSE)</f>
        <v>7727261</v>
      </c>
      <c r="F51" s="208">
        <f>$F$4</f>
        <v>6623366</v>
      </c>
      <c r="G51" s="208">
        <f t="shared" ref="G51:Q51" si="19">$F$4</f>
        <v>6623366</v>
      </c>
      <c r="H51" s="208">
        <f t="shared" si="19"/>
        <v>6623366</v>
      </c>
      <c r="I51" s="208">
        <f t="shared" si="19"/>
        <v>6623366</v>
      </c>
      <c r="J51" s="208">
        <f t="shared" si="19"/>
        <v>6623366</v>
      </c>
      <c r="K51" s="208">
        <f t="shared" si="19"/>
        <v>6623366</v>
      </c>
      <c r="L51" s="208">
        <f t="shared" si="19"/>
        <v>6623366</v>
      </c>
      <c r="M51" s="208">
        <f t="shared" si="19"/>
        <v>6623366</v>
      </c>
      <c r="N51" s="208">
        <f t="shared" si="19"/>
        <v>6623366</v>
      </c>
      <c r="O51" s="208">
        <f t="shared" si="19"/>
        <v>6623366</v>
      </c>
      <c r="P51" s="208">
        <f t="shared" si="19"/>
        <v>6623366</v>
      </c>
      <c r="Q51" s="208">
        <f t="shared" si="19"/>
        <v>6623366</v>
      </c>
      <c r="R51" s="208">
        <f>$G$4</f>
        <v>7727261</v>
      </c>
      <c r="S51" s="208">
        <f t="shared" ref="S51:AC51" si="20">$G$4</f>
        <v>7727261</v>
      </c>
      <c r="T51" s="208">
        <f t="shared" si="20"/>
        <v>7727261</v>
      </c>
      <c r="U51" s="208">
        <f>$G$4</f>
        <v>7727261</v>
      </c>
      <c r="V51" s="208">
        <f t="shared" si="20"/>
        <v>7727261</v>
      </c>
      <c r="W51" s="208">
        <f t="shared" si="20"/>
        <v>7727261</v>
      </c>
      <c r="X51" s="208">
        <f t="shared" si="20"/>
        <v>7727261</v>
      </c>
      <c r="Y51" s="208">
        <f t="shared" si="20"/>
        <v>7727261</v>
      </c>
      <c r="Z51" s="208">
        <f t="shared" si="20"/>
        <v>7727261</v>
      </c>
      <c r="AA51" s="208">
        <f t="shared" si="20"/>
        <v>7727261</v>
      </c>
      <c r="AB51" s="208">
        <f t="shared" si="20"/>
        <v>7727261</v>
      </c>
      <c r="AC51" s="208">
        <f t="shared" si="20"/>
        <v>7727261</v>
      </c>
      <c r="AD51" s="209"/>
      <c r="AE51" s="141">
        <v>44</v>
      </c>
    </row>
    <row r="52" spans="1:31">
      <c r="A52" s="136" t="s">
        <v>60</v>
      </c>
      <c r="B52" s="210">
        <f>HLOOKUP($B$7,$F$8:$AC$75,AE52,FALSE)</f>
        <v>7083322.583333333</v>
      </c>
      <c r="F52" s="210">
        <f t="shared" ref="F52:AC52" si="21">F51*(F9/12)</f>
        <v>551947.16666666663</v>
      </c>
      <c r="G52" s="210">
        <f t="shared" si="21"/>
        <v>1103894.3333333333</v>
      </c>
      <c r="H52" s="210">
        <f t="shared" si="21"/>
        <v>1655841.5</v>
      </c>
      <c r="I52" s="210">
        <f t="shared" si="21"/>
        <v>2207788.6666666665</v>
      </c>
      <c r="J52" s="210">
        <f t="shared" si="21"/>
        <v>2759735.8333333335</v>
      </c>
      <c r="K52" s="210">
        <f t="shared" si="21"/>
        <v>3311683</v>
      </c>
      <c r="L52" s="210">
        <f t="shared" si="21"/>
        <v>3863630.166666667</v>
      </c>
      <c r="M52" s="210">
        <f t="shared" si="21"/>
        <v>4415577.333333333</v>
      </c>
      <c r="N52" s="210">
        <f t="shared" si="21"/>
        <v>4967524.5</v>
      </c>
      <c r="O52" s="210">
        <f t="shared" si="21"/>
        <v>5519471.666666667</v>
      </c>
      <c r="P52" s="210">
        <f t="shared" si="21"/>
        <v>6071418.833333333</v>
      </c>
      <c r="Q52" s="210">
        <f t="shared" si="21"/>
        <v>6623366</v>
      </c>
      <c r="R52" s="210">
        <f t="shared" si="21"/>
        <v>643938.41666666663</v>
      </c>
      <c r="S52" s="210">
        <f t="shared" si="21"/>
        <v>1287876.8333333333</v>
      </c>
      <c r="T52" s="210">
        <f t="shared" si="21"/>
        <v>1931815.25</v>
      </c>
      <c r="U52" s="210">
        <f t="shared" si="21"/>
        <v>2575753.6666666665</v>
      </c>
      <c r="V52" s="210">
        <f t="shared" si="21"/>
        <v>3219692.0833333335</v>
      </c>
      <c r="W52" s="210">
        <f t="shared" si="21"/>
        <v>3863630.5</v>
      </c>
      <c r="X52" s="210">
        <f t="shared" si="21"/>
        <v>4507568.916666667</v>
      </c>
      <c r="Y52" s="210">
        <f t="shared" si="21"/>
        <v>5151507.333333333</v>
      </c>
      <c r="Z52" s="210">
        <f t="shared" si="21"/>
        <v>5795445.75</v>
      </c>
      <c r="AA52" s="210">
        <f t="shared" si="21"/>
        <v>6439384.166666667</v>
      </c>
      <c r="AB52" s="210">
        <f t="shared" si="21"/>
        <v>7083322.583333333</v>
      </c>
      <c r="AC52" s="210">
        <f t="shared" si="21"/>
        <v>7727261</v>
      </c>
      <c r="AD52" s="245"/>
      <c r="AE52" s="141">
        <v>45</v>
      </c>
    </row>
    <row r="53" spans="1:31">
      <c r="A53" s="182" t="s">
        <v>55</v>
      </c>
      <c r="B53" s="200">
        <f>HLOOKUP($B$7,$F$8:$AC$75,AE53,FALSE)</f>
        <v>3601156.3800000004</v>
      </c>
      <c r="F53" s="211">
        <f>F40</f>
        <v>7211</v>
      </c>
      <c r="G53" s="211">
        <f>F53+G40</f>
        <v>325193</v>
      </c>
      <c r="H53" s="211">
        <f t="shared" ref="H53:Q53" si="22">G53+H40</f>
        <v>439671.16000000003</v>
      </c>
      <c r="I53" s="211">
        <f t="shared" si="22"/>
        <v>637596</v>
      </c>
      <c r="J53" s="211">
        <f t="shared" si="22"/>
        <v>962186</v>
      </c>
      <c r="K53" s="211">
        <f t="shared" si="22"/>
        <v>1163214</v>
      </c>
      <c r="L53" s="211">
        <f t="shared" si="22"/>
        <v>1772467.2</v>
      </c>
      <c r="M53" s="211">
        <f t="shared" si="22"/>
        <v>1981976.1099999999</v>
      </c>
      <c r="N53" s="211">
        <f t="shared" si="22"/>
        <v>2199861.4</v>
      </c>
      <c r="O53" s="211">
        <f t="shared" si="22"/>
        <v>2676296.7199999997</v>
      </c>
      <c r="P53" s="211">
        <f t="shared" si="22"/>
        <v>3059588.17</v>
      </c>
      <c r="Q53" s="211">
        <f t="shared" si="22"/>
        <v>3515774.04</v>
      </c>
      <c r="R53" s="211">
        <f>R40</f>
        <v>345320.72999999986</v>
      </c>
      <c r="S53" s="211">
        <f t="shared" ref="S53:AC53" si="23">R53+S40</f>
        <v>628946.58999999985</v>
      </c>
      <c r="T53" s="211">
        <f t="shared" si="23"/>
        <v>986717.51999999979</v>
      </c>
      <c r="U53" s="211">
        <f t="shared" si="23"/>
        <v>1626894.9999999998</v>
      </c>
      <c r="V53" s="211">
        <f t="shared" si="23"/>
        <v>2067400.54</v>
      </c>
      <c r="W53" s="211">
        <f t="shared" si="23"/>
        <v>2296746.63</v>
      </c>
      <c r="X53" s="211">
        <f t="shared" si="23"/>
        <v>2532209.7400000002</v>
      </c>
      <c r="Y53" s="211">
        <f t="shared" si="23"/>
        <v>2801125.4000000004</v>
      </c>
      <c r="Z53" s="211">
        <f t="shared" si="23"/>
        <v>3205786.17</v>
      </c>
      <c r="AA53" s="211">
        <f t="shared" si="23"/>
        <v>3395342.44</v>
      </c>
      <c r="AB53" s="211">
        <f t="shared" si="23"/>
        <v>3601156.3800000004</v>
      </c>
      <c r="AC53" s="211">
        <f t="shared" si="23"/>
        <v>3601156.3800000004</v>
      </c>
      <c r="AD53" s="255"/>
      <c r="AE53" s="141">
        <v>46</v>
      </c>
    </row>
    <row r="54" spans="1:31">
      <c r="A54" s="182" t="s">
        <v>85</v>
      </c>
      <c r="B54" s="200">
        <f>HLOOKUP($B$7,$F$8:$AC$75,AE54,FALSE)</f>
        <v>1210462.5</v>
      </c>
      <c r="E54" s="139"/>
      <c r="F54" s="211">
        <f>SUM(F42:F49)</f>
        <v>0</v>
      </c>
      <c r="G54" s="211">
        <f t="shared" ref="G54:AC54" si="24">SUM(G42:G49)</f>
        <v>0</v>
      </c>
      <c r="H54" s="211">
        <f t="shared" si="24"/>
        <v>0</v>
      </c>
      <c r="I54" s="211">
        <f t="shared" si="24"/>
        <v>378750.11</v>
      </c>
      <c r="J54" s="211">
        <f t="shared" si="24"/>
        <v>378750.11</v>
      </c>
      <c r="K54" s="211">
        <f t="shared" si="24"/>
        <v>638850.11</v>
      </c>
      <c r="L54" s="211">
        <f t="shared" si="24"/>
        <v>748287.46</v>
      </c>
      <c r="M54" s="211">
        <f t="shared" si="24"/>
        <v>770599.96</v>
      </c>
      <c r="N54" s="211">
        <f t="shared" si="24"/>
        <v>770599.96</v>
      </c>
      <c r="O54" s="211">
        <f t="shared" si="24"/>
        <v>601025</v>
      </c>
      <c r="P54" s="211">
        <f t="shared" si="24"/>
        <v>662649.96</v>
      </c>
      <c r="Q54" s="211">
        <f t="shared" si="24"/>
        <v>499024.96</v>
      </c>
      <c r="R54" s="211">
        <f t="shared" si="24"/>
        <v>577137.5</v>
      </c>
      <c r="S54" s="211">
        <f t="shared" si="24"/>
        <v>592437.5</v>
      </c>
      <c r="T54" s="211">
        <f t="shared" si="24"/>
        <v>634087.5</v>
      </c>
      <c r="U54" s="211">
        <f t="shared" si="24"/>
        <v>628137.5</v>
      </c>
      <c r="V54" s="211">
        <f t="shared" si="24"/>
        <v>632812.5</v>
      </c>
      <c r="W54" s="211">
        <f t="shared" si="24"/>
        <v>706337.5</v>
      </c>
      <c r="X54" s="211">
        <f t="shared" si="24"/>
        <v>609862.5</v>
      </c>
      <c r="Y54" s="211">
        <f t="shared" si="24"/>
        <v>1148125</v>
      </c>
      <c r="Z54" s="211">
        <f t="shared" si="24"/>
        <v>1043962.5</v>
      </c>
      <c r="AA54" s="211">
        <f t="shared" si="24"/>
        <v>958012.5</v>
      </c>
      <c r="AB54" s="211">
        <f t="shared" si="24"/>
        <v>1210462.5</v>
      </c>
      <c r="AC54" s="211">
        <f t="shared" si="24"/>
        <v>0</v>
      </c>
      <c r="AD54" s="255"/>
      <c r="AE54" s="141">
        <v>47</v>
      </c>
    </row>
    <row r="55" spans="1:31">
      <c r="A55" s="213" t="s">
        <v>56</v>
      </c>
      <c r="B55" s="254">
        <f>HLOOKUP($B$7,$F$8:$AC$75,AE55,FALSE)</f>
        <v>4811618.8800000008</v>
      </c>
      <c r="C55" s="187"/>
      <c r="D55" s="187"/>
      <c r="E55" s="214"/>
      <c r="F55" s="215">
        <f>F53+F54</f>
        <v>7211</v>
      </c>
      <c r="G55" s="215">
        <f t="shared" ref="G55:AC55" si="25">G53+G54</f>
        <v>325193</v>
      </c>
      <c r="H55" s="215">
        <f t="shared" si="25"/>
        <v>439671.16000000003</v>
      </c>
      <c r="I55" s="215">
        <f t="shared" si="25"/>
        <v>1016346.11</v>
      </c>
      <c r="J55" s="215">
        <f t="shared" si="25"/>
        <v>1340936.1099999999</v>
      </c>
      <c r="K55" s="215">
        <f t="shared" si="25"/>
        <v>1802064.1099999999</v>
      </c>
      <c r="L55" s="215">
        <f>L53+L54</f>
        <v>2520754.66</v>
      </c>
      <c r="M55" s="215">
        <f t="shared" si="25"/>
        <v>2752576.07</v>
      </c>
      <c r="N55" s="215">
        <f t="shared" si="25"/>
        <v>2970461.36</v>
      </c>
      <c r="O55" s="215">
        <f t="shared" si="25"/>
        <v>3277321.7199999997</v>
      </c>
      <c r="P55" s="215">
        <f t="shared" si="25"/>
        <v>3722238.13</v>
      </c>
      <c r="Q55" s="215">
        <f t="shared" si="25"/>
        <v>4014799</v>
      </c>
      <c r="R55" s="215">
        <f t="shared" si="25"/>
        <v>922458.22999999986</v>
      </c>
      <c r="S55" s="215">
        <f t="shared" si="25"/>
        <v>1221384.0899999999</v>
      </c>
      <c r="T55" s="215">
        <f t="shared" si="25"/>
        <v>1620805.0199999998</v>
      </c>
      <c r="U55" s="215">
        <f t="shared" si="25"/>
        <v>2255032.5</v>
      </c>
      <c r="V55" s="215">
        <f t="shared" si="25"/>
        <v>2700213.04</v>
      </c>
      <c r="W55" s="215">
        <f t="shared" si="25"/>
        <v>3003084.13</v>
      </c>
      <c r="X55" s="215">
        <f t="shared" si="25"/>
        <v>3142072.24</v>
      </c>
      <c r="Y55" s="215">
        <f t="shared" si="25"/>
        <v>3949250.4000000004</v>
      </c>
      <c r="Z55" s="215">
        <f t="shared" si="25"/>
        <v>4249748.67</v>
      </c>
      <c r="AA55" s="215">
        <f t="shared" si="25"/>
        <v>4353354.9399999995</v>
      </c>
      <c r="AB55" s="215">
        <f t="shared" si="25"/>
        <v>4811618.8800000008</v>
      </c>
      <c r="AC55" s="215">
        <f t="shared" si="25"/>
        <v>3601156.3800000004</v>
      </c>
      <c r="AD55" s="255"/>
      <c r="AE55" s="141">
        <v>48</v>
      </c>
    </row>
    <row r="56" spans="1:31">
      <c r="A56" s="182" t="s">
        <v>72</v>
      </c>
      <c r="B56" s="189">
        <f>IFERROR(HLOOKUP($B$7,$F$8:$AC$75,AE56,FALSE),"-  ")</f>
        <v>0.46603270939081781</v>
      </c>
      <c r="F56" s="189">
        <f>IFERROR(F53/F51,"-  ")</f>
        <v>1.0887213540667993E-3</v>
      </c>
      <c r="G56" s="189">
        <f t="shared" ref="G56:AC56" si="26">IFERROR(G53/G51,"-  ")</f>
        <v>4.90978454157599E-2</v>
      </c>
      <c r="H56" s="189">
        <f t="shared" si="26"/>
        <v>6.6381830628112662E-2</v>
      </c>
      <c r="I56" s="189">
        <f t="shared" si="26"/>
        <v>9.6264648518593107E-2</v>
      </c>
      <c r="J56" s="189">
        <f t="shared" si="26"/>
        <v>0.14527145261185928</v>
      </c>
      <c r="K56" s="189">
        <f t="shared" si="26"/>
        <v>0.17562278756752986</v>
      </c>
      <c r="L56" s="189">
        <f t="shared" si="26"/>
        <v>0.26760822216377594</v>
      </c>
      <c r="M56" s="189">
        <f t="shared" si="26"/>
        <v>0.29924001029084002</v>
      </c>
      <c r="N56" s="189">
        <f t="shared" si="26"/>
        <v>0.33213646958359239</v>
      </c>
      <c r="O56" s="189">
        <f t="shared" si="26"/>
        <v>0.4040689764086719</v>
      </c>
      <c r="P56" s="189">
        <f t="shared" si="26"/>
        <v>0.46193856265832206</v>
      </c>
      <c r="Q56" s="189">
        <f t="shared" si="26"/>
        <v>0.53081379467781187</v>
      </c>
      <c r="R56" s="189">
        <f t="shared" si="26"/>
        <v>4.4688632880395769E-2</v>
      </c>
      <c r="S56" s="189">
        <f t="shared" si="26"/>
        <v>8.13932116438153E-2</v>
      </c>
      <c r="T56" s="189">
        <f t="shared" si="26"/>
        <v>0.12769304932239248</v>
      </c>
      <c r="U56" s="189">
        <f t="shared" si="26"/>
        <v>0.21053967246609112</v>
      </c>
      <c r="V56" s="189">
        <f t="shared" si="26"/>
        <v>0.26754635827623785</v>
      </c>
      <c r="W56" s="189">
        <f t="shared" si="26"/>
        <v>0.29722648555548981</v>
      </c>
      <c r="X56" s="189">
        <f t="shared" si="26"/>
        <v>0.32769822838907603</v>
      </c>
      <c r="Y56" s="189">
        <f t="shared" si="26"/>
        <v>0.36249913132221112</v>
      </c>
      <c r="Z56" s="189">
        <f t="shared" si="26"/>
        <v>0.41486707515120819</v>
      </c>
      <c r="AA56" s="189">
        <f t="shared" si="26"/>
        <v>0.43939792379214315</v>
      </c>
      <c r="AB56" s="189">
        <f t="shared" si="26"/>
        <v>0.46603270939081781</v>
      </c>
      <c r="AC56" s="189">
        <f t="shared" si="26"/>
        <v>0.46603270939081781</v>
      </c>
      <c r="AD56" s="250"/>
      <c r="AE56" s="141">
        <v>49</v>
      </c>
    </row>
    <row r="57" spans="1:31">
      <c r="A57" s="182" t="s">
        <v>73</v>
      </c>
      <c r="B57" s="189">
        <f>IFERROR(HLOOKUP($B$7,$F$8:$AC$75,AE57,FALSE),"-  ")</f>
        <v>0.62268103536298314</v>
      </c>
      <c r="E57" s="256"/>
      <c r="F57" s="189">
        <f>IFERROR(F55/F51,"-  ")</f>
        <v>1.0887213540667993E-3</v>
      </c>
      <c r="G57" s="189">
        <f t="shared" ref="G57:AC57" si="27">IFERROR(G55/G51,"-  ")</f>
        <v>4.90978454157599E-2</v>
      </c>
      <c r="H57" s="189">
        <f t="shared" si="27"/>
        <v>6.6381830628112662E-2</v>
      </c>
      <c r="I57" s="189">
        <f t="shared" si="27"/>
        <v>0.15344858037438969</v>
      </c>
      <c r="J57" s="189">
        <f t="shared" si="27"/>
        <v>0.20245538446765585</v>
      </c>
      <c r="K57" s="189">
        <f t="shared" si="27"/>
        <v>0.27207678240942745</v>
      </c>
      <c r="L57" s="189">
        <f t="shared" si="27"/>
        <v>0.38058513752674999</v>
      </c>
      <c r="M57" s="189">
        <f t="shared" si="27"/>
        <v>0.41558568105703353</v>
      </c>
      <c r="N57" s="189">
        <f t="shared" si="27"/>
        <v>0.4484821403497859</v>
      </c>
      <c r="O57" s="189">
        <f t="shared" si="27"/>
        <v>0.49481211214962295</v>
      </c>
      <c r="P57" s="189">
        <f t="shared" si="27"/>
        <v>0.56198587394989197</v>
      </c>
      <c r="Q57" s="189">
        <f t="shared" si="27"/>
        <v>0.6061568996791058</v>
      </c>
      <c r="R57" s="189">
        <f t="shared" si="27"/>
        <v>0.11937712858411277</v>
      </c>
      <c r="S57" s="189">
        <f t="shared" si="27"/>
        <v>0.15806171035247804</v>
      </c>
      <c r="T57" s="189">
        <f t="shared" si="27"/>
        <v>0.20975155621118527</v>
      </c>
      <c r="U57" s="189">
        <f t="shared" si="27"/>
        <v>0.29182817818629397</v>
      </c>
      <c r="V57" s="189">
        <f t="shared" si="27"/>
        <v>0.34943986491461854</v>
      </c>
      <c r="W57" s="189">
        <f t="shared" si="27"/>
        <v>0.38863500663430417</v>
      </c>
      <c r="X57" s="189">
        <f t="shared" si="27"/>
        <v>0.40662173052003814</v>
      </c>
      <c r="Y57" s="189">
        <f t="shared" si="27"/>
        <v>0.51108023916883361</v>
      </c>
      <c r="Z57" s="189">
        <f t="shared" si="27"/>
        <v>0.54996830959896392</v>
      </c>
      <c r="AA57" s="189">
        <f t="shared" si="27"/>
        <v>0.56337620018270373</v>
      </c>
      <c r="AB57" s="189">
        <f t="shared" si="27"/>
        <v>0.62268103536298314</v>
      </c>
      <c r="AC57" s="189">
        <f t="shared" si="27"/>
        <v>0.46603270939081781</v>
      </c>
      <c r="AD57" s="250"/>
      <c r="AE57" s="141">
        <v>50</v>
      </c>
    </row>
    <row r="58" spans="1:31">
      <c r="A58" s="182" t="s">
        <v>74</v>
      </c>
      <c r="B58" s="189">
        <f>IFERROR(HLOOKUP($B$7,$F$8:$AC$75,AE58,FALSE),"-  ")</f>
        <v>0.50839931933543769</v>
      </c>
      <c r="F58" s="189">
        <f>IFERROR(F53/F52,"-  ")</f>
        <v>1.3064656248801591E-2</v>
      </c>
      <c r="G58" s="189">
        <f t="shared" ref="G58:AC58" si="28">IFERROR(G53/G52,"-  ")</f>
        <v>0.29458707249455945</v>
      </c>
      <c r="H58" s="189">
        <f t="shared" si="28"/>
        <v>0.26552732251245065</v>
      </c>
      <c r="I58" s="189">
        <f t="shared" si="28"/>
        <v>0.28879394555577936</v>
      </c>
      <c r="J58" s="189">
        <f t="shared" si="28"/>
        <v>0.34865148626846226</v>
      </c>
      <c r="K58" s="189">
        <f t="shared" si="28"/>
        <v>0.35124557513505972</v>
      </c>
      <c r="L58" s="189">
        <f t="shared" si="28"/>
        <v>0.45875695228075869</v>
      </c>
      <c r="M58" s="189">
        <f t="shared" si="28"/>
        <v>0.44886001543626003</v>
      </c>
      <c r="N58" s="189">
        <f t="shared" si="28"/>
        <v>0.44284862611145648</v>
      </c>
      <c r="O58" s="189">
        <f t="shared" si="28"/>
        <v>0.48488277169040628</v>
      </c>
      <c r="P58" s="189">
        <f t="shared" si="28"/>
        <v>0.5039329774454423</v>
      </c>
      <c r="Q58" s="189">
        <f t="shared" si="28"/>
        <v>0.53081379467781187</v>
      </c>
      <c r="R58" s="189">
        <f t="shared" si="28"/>
        <v>0.53626359456474926</v>
      </c>
      <c r="S58" s="189">
        <f t="shared" si="28"/>
        <v>0.4883592698628918</v>
      </c>
      <c r="T58" s="189">
        <f t="shared" si="28"/>
        <v>0.51077219728956991</v>
      </c>
      <c r="U58" s="189">
        <f t="shared" si="28"/>
        <v>0.63161901739827342</v>
      </c>
      <c r="V58" s="189">
        <f t="shared" si="28"/>
        <v>0.6421112598629708</v>
      </c>
      <c r="W58" s="189">
        <f t="shared" si="28"/>
        <v>0.59445297111097961</v>
      </c>
      <c r="X58" s="189">
        <f t="shared" si="28"/>
        <v>0.56176839152413038</v>
      </c>
      <c r="Y58" s="189">
        <f t="shared" si="28"/>
        <v>0.54374869698331674</v>
      </c>
      <c r="Z58" s="189">
        <f t="shared" si="28"/>
        <v>0.55315610020161088</v>
      </c>
      <c r="AA58" s="189">
        <f t="shared" si="28"/>
        <v>0.52727750855057176</v>
      </c>
      <c r="AB58" s="189">
        <f t="shared" si="28"/>
        <v>0.50839931933543769</v>
      </c>
      <c r="AC58" s="189">
        <f t="shared" si="28"/>
        <v>0.46603270939081781</v>
      </c>
      <c r="AD58" s="250"/>
      <c r="AE58" s="141">
        <v>51</v>
      </c>
    </row>
    <row r="59" spans="1:31">
      <c r="A59" s="167" t="s">
        <v>51</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50"/>
      <c r="AE59" s="141">
        <v>52</v>
      </c>
    </row>
    <row r="60" spans="1:31">
      <c r="A60" s="136" t="s">
        <v>52</v>
      </c>
      <c r="B60" s="210">
        <f>HLOOKUP($B$7,$F$8:$AC$75,AE60,FALSE)</f>
        <v>36796482</v>
      </c>
      <c r="F60" s="217">
        <f>SUM($F$4:$I$4)</f>
        <v>36796482</v>
      </c>
      <c r="G60" s="217">
        <f t="shared" ref="G60:AC60" si="29">SUM($F$4:$I$4)</f>
        <v>36796482</v>
      </c>
      <c r="H60" s="217">
        <f t="shared" si="29"/>
        <v>36796482</v>
      </c>
      <c r="I60" s="217">
        <f t="shared" si="29"/>
        <v>36796482</v>
      </c>
      <c r="J60" s="217">
        <f t="shared" si="29"/>
        <v>36796482</v>
      </c>
      <c r="K60" s="217">
        <f t="shared" si="29"/>
        <v>36796482</v>
      </c>
      <c r="L60" s="217">
        <f t="shared" si="29"/>
        <v>36796482</v>
      </c>
      <c r="M60" s="217">
        <f t="shared" si="29"/>
        <v>36796482</v>
      </c>
      <c r="N60" s="217">
        <f t="shared" si="29"/>
        <v>36796482</v>
      </c>
      <c r="O60" s="217">
        <f t="shared" si="29"/>
        <v>36796482</v>
      </c>
      <c r="P60" s="217">
        <f t="shared" si="29"/>
        <v>36796482</v>
      </c>
      <c r="Q60" s="217">
        <f t="shared" si="29"/>
        <v>36796482</v>
      </c>
      <c r="R60" s="217">
        <f t="shared" si="29"/>
        <v>36796482</v>
      </c>
      <c r="S60" s="217">
        <f t="shared" si="29"/>
        <v>36796482</v>
      </c>
      <c r="T60" s="217">
        <f t="shared" si="29"/>
        <v>36796482</v>
      </c>
      <c r="U60" s="217">
        <f t="shared" si="29"/>
        <v>36796482</v>
      </c>
      <c r="V60" s="217">
        <f t="shared" si="29"/>
        <v>36796482</v>
      </c>
      <c r="W60" s="217">
        <f t="shared" si="29"/>
        <v>36796482</v>
      </c>
      <c r="X60" s="217">
        <f t="shared" si="29"/>
        <v>36796482</v>
      </c>
      <c r="Y60" s="217">
        <f t="shared" si="29"/>
        <v>36796482</v>
      </c>
      <c r="Z60" s="217">
        <f t="shared" si="29"/>
        <v>36796482</v>
      </c>
      <c r="AA60" s="217">
        <f t="shared" si="29"/>
        <v>36796482</v>
      </c>
      <c r="AB60" s="217">
        <f t="shared" si="29"/>
        <v>36796482</v>
      </c>
      <c r="AC60" s="217">
        <f t="shared" si="29"/>
        <v>36796482</v>
      </c>
      <c r="AD60" s="250"/>
      <c r="AE60" s="141">
        <v>53</v>
      </c>
    </row>
    <row r="61" spans="1:31">
      <c r="A61" s="182" t="s">
        <v>58</v>
      </c>
      <c r="B61" s="200">
        <f>HLOOKUP($B$7,$F$8:$AC$75,AE61,FALSE)</f>
        <v>7116930.419999999</v>
      </c>
      <c r="F61" s="218">
        <f>F53</f>
        <v>7211</v>
      </c>
      <c r="G61" s="218">
        <f t="shared" ref="G61:Q61" si="30">G53</f>
        <v>325193</v>
      </c>
      <c r="H61" s="218">
        <f t="shared" si="30"/>
        <v>439671.16000000003</v>
      </c>
      <c r="I61" s="218">
        <f t="shared" si="30"/>
        <v>637596</v>
      </c>
      <c r="J61" s="218">
        <f t="shared" si="30"/>
        <v>962186</v>
      </c>
      <c r="K61" s="218">
        <f t="shared" si="30"/>
        <v>1163214</v>
      </c>
      <c r="L61" s="218">
        <f t="shared" si="30"/>
        <v>1772467.2</v>
      </c>
      <c r="M61" s="218">
        <f t="shared" si="30"/>
        <v>1981976.1099999999</v>
      </c>
      <c r="N61" s="218">
        <f t="shared" si="30"/>
        <v>2199861.4</v>
      </c>
      <c r="O61" s="218">
        <f t="shared" si="30"/>
        <v>2676296.7199999997</v>
      </c>
      <c r="P61" s="218">
        <f t="shared" si="30"/>
        <v>3059588.17</v>
      </c>
      <c r="Q61" s="218">
        <f t="shared" si="30"/>
        <v>3515774.04</v>
      </c>
      <c r="R61" s="218">
        <f>R53+Q61</f>
        <v>3861094.77</v>
      </c>
      <c r="S61" s="218">
        <f>S40+R61</f>
        <v>4144720.63</v>
      </c>
      <c r="T61" s="218">
        <f t="shared" ref="T61:AC61" si="31">T40+S61</f>
        <v>4502491.5599999996</v>
      </c>
      <c r="U61" s="218">
        <f t="shared" si="31"/>
        <v>5142669.0399999991</v>
      </c>
      <c r="V61" s="218">
        <f t="shared" si="31"/>
        <v>5583174.5799999991</v>
      </c>
      <c r="W61" s="218">
        <f t="shared" si="31"/>
        <v>5812520.669999999</v>
      </c>
      <c r="X61" s="218">
        <f t="shared" si="31"/>
        <v>6047983.7799999993</v>
      </c>
      <c r="Y61" s="218">
        <f t="shared" si="31"/>
        <v>6316899.4399999995</v>
      </c>
      <c r="Z61" s="218">
        <f t="shared" si="31"/>
        <v>6721560.209999999</v>
      </c>
      <c r="AA61" s="218">
        <f t="shared" si="31"/>
        <v>6911116.4799999986</v>
      </c>
      <c r="AB61" s="218">
        <f t="shared" si="31"/>
        <v>7116930.419999999</v>
      </c>
      <c r="AC61" s="218">
        <f t="shared" si="31"/>
        <v>7116930.419999999</v>
      </c>
      <c r="AD61" s="250"/>
      <c r="AE61" s="141">
        <v>54</v>
      </c>
    </row>
    <row r="62" spans="1:31">
      <c r="A62" s="213" t="s">
        <v>57</v>
      </c>
      <c r="B62" s="254">
        <f>HLOOKUP($B$7,$F$8:$AC$75,AE62,FALSE)</f>
        <v>8327392.919999999</v>
      </c>
      <c r="F62" s="203">
        <f>F61+F54</f>
        <v>7211</v>
      </c>
      <c r="G62" s="203">
        <f>G61+G54</f>
        <v>325193</v>
      </c>
      <c r="H62" s="203">
        <f t="shared" ref="H62:AC62" si="32">H61+H54</f>
        <v>439671.16000000003</v>
      </c>
      <c r="I62" s="203">
        <f t="shared" si="32"/>
        <v>1016346.11</v>
      </c>
      <c r="J62" s="203">
        <f t="shared" si="32"/>
        <v>1340936.1099999999</v>
      </c>
      <c r="K62" s="203">
        <f t="shared" si="32"/>
        <v>1802064.1099999999</v>
      </c>
      <c r="L62" s="203">
        <f t="shared" si="32"/>
        <v>2520754.66</v>
      </c>
      <c r="M62" s="203">
        <f t="shared" si="32"/>
        <v>2752576.07</v>
      </c>
      <c r="N62" s="203">
        <f t="shared" si="32"/>
        <v>2970461.36</v>
      </c>
      <c r="O62" s="203">
        <f t="shared" si="32"/>
        <v>3277321.7199999997</v>
      </c>
      <c r="P62" s="203">
        <f t="shared" si="32"/>
        <v>3722238.13</v>
      </c>
      <c r="Q62" s="203">
        <f t="shared" si="32"/>
        <v>4014799</v>
      </c>
      <c r="R62" s="203">
        <f t="shared" si="32"/>
        <v>4438232.2699999996</v>
      </c>
      <c r="S62" s="203">
        <f t="shared" si="32"/>
        <v>4737158.13</v>
      </c>
      <c r="T62" s="203">
        <f t="shared" si="32"/>
        <v>5136579.0599999996</v>
      </c>
      <c r="U62" s="203">
        <f t="shared" si="32"/>
        <v>5770806.5399999991</v>
      </c>
      <c r="V62" s="203">
        <f t="shared" si="32"/>
        <v>6215987.0799999991</v>
      </c>
      <c r="W62" s="203">
        <f t="shared" si="32"/>
        <v>6518858.169999999</v>
      </c>
      <c r="X62" s="203">
        <f t="shared" si="32"/>
        <v>6657846.2799999993</v>
      </c>
      <c r="Y62" s="203">
        <f t="shared" si="32"/>
        <v>7465024.4399999995</v>
      </c>
      <c r="Z62" s="203">
        <f t="shared" si="32"/>
        <v>7765522.709999999</v>
      </c>
      <c r="AA62" s="203">
        <f t="shared" si="32"/>
        <v>7869128.9799999986</v>
      </c>
      <c r="AB62" s="203">
        <f t="shared" si="32"/>
        <v>8327392.919999999</v>
      </c>
      <c r="AC62" s="203">
        <f t="shared" si="32"/>
        <v>7116930.419999999</v>
      </c>
      <c r="AD62" s="250"/>
      <c r="AE62" s="141">
        <v>55</v>
      </c>
    </row>
    <row r="63" spans="1:31">
      <c r="A63" s="182" t="s">
        <v>53</v>
      </c>
      <c r="B63" s="189">
        <f>IFERROR(HLOOKUP($B$7,$F$8:$AC$75,AE63,FALSE),"-  ")</f>
        <v>0.19341333826423948</v>
      </c>
      <c r="F63" s="189">
        <f>IFERROR(F61/F60,"-  ")</f>
        <v>1.9596982124541146E-4</v>
      </c>
      <c r="G63" s="189">
        <f t="shared" ref="G63:AC63" si="33">IFERROR(G61/G60,"-  ")</f>
        <v>8.8376111607625964E-3</v>
      </c>
      <c r="H63" s="189">
        <f t="shared" si="33"/>
        <v>1.1948728142000098E-2</v>
      </c>
      <c r="I63" s="189">
        <f t="shared" si="33"/>
        <v>1.7327634745082424E-2</v>
      </c>
      <c r="J63" s="189">
        <f t="shared" si="33"/>
        <v>2.6148858469676531E-2</v>
      </c>
      <c r="K63" s="189">
        <f t="shared" si="33"/>
        <v>3.1612098134816261E-2</v>
      </c>
      <c r="L63" s="189">
        <f t="shared" si="33"/>
        <v>4.8169474462259734E-2</v>
      </c>
      <c r="M63" s="189">
        <f t="shared" si="33"/>
        <v>5.3863195671803622E-2</v>
      </c>
      <c r="N63" s="189">
        <f t="shared" si="33"/>
        <v>5.9784557665050697E-2</v>
      </c>
      <c r="O63" s="189">
        <f t="shared" si="33"/>
        <v>7.2732407407860342E-2</v>
      </c>
      <c r="P63" s="189">
        <f t="shared" si="33"/>
        <v>8.3148931737550349E-2</v>
      </c>
      <c r="Q63" s="189">
        <f t="shared" si="33"/>
        <v>9.5546472078499242E-2</v>
      </c>
      <c r="R63" s="189">
        <f t="shared" si="33"/>
        <v>0.10493108471619651</v>
      </c>
      <c r="S63" s="189">
        <f t="shared" si="33"/>
        <v>0.11263904603706408</v>
      </c>
      <c r="T63" s="189">
        <f t="shared" si="33"/>
        <v>0.12236201167274631</v>
      </c>
      <c r="U63" s="189">
        <f t="shared" si="33"/>
        <v>0.13975980203759694</v>
      </c>
      <c r="V63" s="189">
        <f t="shared" si="33"/>
        <v>0.15173120571689433</v>
      </c>
      <c r="W63" s="189">
        <f t="shared" si="33"/>
        <v>0.15796403226808473</v>
      </c>
      <c r="X63" s="189">
        <f t="shared" si="33"/>
        <v>0.1643630980809524</v>
      </c>
      <c r="Y63" s="189">
        <f t="shared" si="33"/>
        <v>0.171671287488842</v>
      </c>
      <c r="Z63" s="189">
        <f t="shared" si="33"/>
        <v>0.1826685553798322</v>
      </c>
      <c r="AA63" s="189">
        <f t="shared" si="33"/>
        <v>0.18782003344776271</v>
      </c>
      <c r="AB63" s="189">
        <f t="shared" si="33"/>
        <v>0.19341333826423948</v>
      </c>
      <c r="AC63" s="189">
        <f t="shared" si="33"/>
        <v>0.19341333826423948</v>
      </c>
      <c r="AD63" s="250"/>
      <c r="AE63" s="141">
        <v>56</v>
      </c>
    </row>
    <row r="64" spans="1:31">
      <c r="A64" s="182" t="s">
        <v>54</v>
      </c>
      <c r="B64" s="189">
        <f>IFERROR(HLOOKUP($B$7,$F$8:$AC$75,AE64,FALSE),"-  ")</f>
        <v>0.22630948578182009</v>
      </c>
      <c r="F64" s="189">
        <f>IFERROR(F62/F60,"-  ")</f>
        <v>1.9596982124541146E-4</v>
      </c>
      <c r="G64" s="189">
        <f t="shared" ref="G64:AC64" si="34">IFERROR(G62/G60,"-  ")</f>
        <v>8.8376111607625964E-3</v>
      </c>
      <c r="H64" s="189">
        <f t="shared" si="34"/>
        <v>1.1948728142000098E-2</v>
      </c>
      <c r="I64" s="189">
        <f t="shared" si="34"/>
        <v>2.7620741298040395E-2</v>
      </c>
      <c r="J64" s="189">
        <f t="shared" si="34"/>
        <v>3.6441965022634498E-2</v>
      </c>
      <c r="K64" s="189">
        <f t="shared" si="34"/>
        <v>4.8973815214182703E-2</v>
      </c>
      <c r="L64" s="189">
        <f t="shared" si="34"/>
        <v>6.8505316894153095E-2</v>
      </c>
      <c r="M64" s="189">
        <f t="shared" si="34"/>
        <v>7.4805414006697699E-2</v>
      </c>
      <c r="N64" s="189">
        <f t="shared" si="34"/>
        <v>8.072677599994478E-2</v>
      </c>
      <c r="O64" s="189">
        <f t="shared" si="34"/>
        <v>8.9066169967009334E-2</v>
      </c>
      <c r="P64" s="189">
        <f t="shared" si="34"/>
        <v>0.10115744570364091</v>
      </c>
      <c r="Q64" s="189">
        <f t="shared" si="34"/>
        <v>0.10910822942258447</v>
      </c>
      <c r="R64" s="189">
        <f t="shared" si="34"/>
        <v>0.12061566836742707</v>
      </c>
      <c r="S64" s="189">
        <f t="shared" si="34"/>
        <v>0.12873943030749516</v>
      </c>
      <c r="T64" s="189">
        <f t="shared" si="34"/>
        <v>0.13959429762877873</v>
      </c>
      <c r="U64" s="189">
        <f t="shared" si="34"/>
        <v>0.15683038775282918</v>
      </c>
      <c r="V64" s="189">
        <f t="shared" si="34"/>
        <v>0.16892884162132671</v>
      </c>
      <c r="W64" s="189">
        <f t="shared" si="34"/>
        <v>0.17715982114811951</v>
      </c>
      <c r="X64" s="189">
        <f t="shared" si="34"/>
        <v>0.18093703305658404</v>
      </c>
      <c r="Y64" s="189">
        <f t="shared" si="34"/>
        <v>0.20287331924829116</v>
      </c>
      <c r="Z64" s="189">
        <f t="shared" si="34"/>
        <v>0.21103981380611328</v>
      </c>
      <c r="AA64" s="189">
        <f t="shared" si="34"/>
        <v>0.21385547074853511</v>
      </c>
      <c r="AB64" s="189">
        <f t="shared" si="34"/>
        <v>0.22630948578182009</v>
      </c>
      <c r="AC64" s="189">
        <f t="shared" si="34"/>
        <v>0.19341333826423948</v>
      </c>
      <c r="AD64" s="250"/>
      <c r="AE64" s="141">
        <v>57</v>
      </c>
    </row>
    <row r="65" spans="1:31">
      <c r="A65" s="167" t="s">
        <v>15</v>
      </c>
      <c r="B65" s="168"/>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245"/>
      <c r="AE65" s="141">
        <v>58</v>
      </c>
    </row>
    <row r="66" spans="1:31">
      <c r="A66" s="173" t="s">
        <v>16</v>
      </c>
      <c r="B66" s="220">
        <f>HLOOKUP($B$7,$F$8:$AC$75,AE66,FALSE)</f>
        <v>0</v>
      </c>
      <c r="E66" s="175" t="s">
        <v>30</v>
      </c>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45"/>
      <c r="AE66" s="141">
        <v>59</v>
      </c>
    </row>
    <row r="67" spans="1:31">
      <c r="A67" s="173" t="s">
        <v>17</v>
      </c>
      <c r="B67" s="220">
        <f>HLOOKUP($B$7,$F$8:$AC$75,AE67,FALSE)</f>
        <v>0</v>
      </c>
      <c r="E67" s="175" t="s">
        <v>30</v>
      </c>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45"/>
      <c r="AE67" s="141">
        <v>60</v>
      </c>
    </row>
    <row r="68" spans="1:31">
      <c r="A68" s="173" t="s">
        <v>18</v>
      </c>
      <c r="B68" s="220">
        <f>HLOOKUP($B$7,$F$8:$AC$75,AE68,FALSE)</f>
        <v>0</v>
      </c>
      <c r="E68" s="175" t="s">
        <v>30</v>
      </c>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45"/>
      <c r="AE68" s="141">
        <v>61</v>
      </c>
    </row>
    <row r="69" spans="1:31">
      <c r="A69" s="173" t="s">
        <v>19</v>
      </c>
      <c r="B69" s="220">
        <f>HLOOKUP($B$7,$F$8:$AC$75,AE69,FALSE)</f>
        <v>0.9</v>
      </c>
      <c r="E69" s="175" t="s">
        <v>31</v>
      </c>
      <c r="F69" s="257">
        <v>0.9</v>
      </c>
      <c r="G69" s="257">
        <v>0.9</v>
      </c>
      <c r="H69" s="257">
        <v>0.9</v>
      </c>
      <c r="I69" s="257">
        <v>0.9</v>
      </c>
      <c r="J69" s="257">
        <v>0.9</v>
      </c>
      <c r="K69" s="257">
        <v>0.9</v>
      </c>
      <c r="L69" s="257">
        <v>0.9</v>
      </c>
      <c r="M69" s="257">
        <v>0.9</v>
      </c>
      <c r="N69" s="257">
        <v>0.9</v>
      </c>
      <c r="O69" s="257">
        <v>0.9</v>
      </c>
      <c r="P69" s="257">
        <v>0.9</v>
      </c>
      <c r="Q69" s="257">
        <v>0.9</v>
      </c>
      <c r="R69" s="257">
        <v>0.9</v>
      </c>
      <c r="S69" s="257">
        <v>0.9</v>
      </c>
      <c r="T69" s="257">
        <v>0.9</v>
      </c>
      <c r="U69" s="257">
        <v>0.9</v>
      </c>
      <c r="V69" s="257">
        <v>0.9</v>
      </c>
      <c r="W69" s="257">
        <v>0.9</v>
      </c>
      <c r="X69" s="257">
        <v>0.9</v>
      </c>
      <c r="Y69" s="257">
        <v>0.9</v>
      </c>
      <c r="Z69" s="257">
        <v>0.9</v>
      </c>
      <c r="AA69" s="257">
        <v>0.9</v>
      </c>
      <c r="AB69" s="257">
        <v>0.9</v>
      </c>
      <c r="AC69" s="257">
        <v>0.9</v>
      </c>
      <c r="AD69" s="245"/>
      <c r="AE69" s="141">
        <v>62</v>
      </c>
    </row>
    <row r="70" spans="1:31">
      <c r="A70" s="167" t="s">
        <v>6</v>
      </c>
      <c r="B70" s="168"/>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245"/>
      <c r="AE70" s="141">
        <v>63</v>
      </c>
    </row>
    <row r="71" spans="1:31">
      <c r="A71" s="173" t="s">
        <v>1</v>
      </c>
      <c r="B71" s="174">
        <f>HLOOKUP($B$7,$F$8:$AC$75,AE71,FALSE)</f>
        <v>4695</v>
      </c>
      <c r="E71" s="175" t="s">
        <v>111</v>
      </c>
      <c r="F71" s="176">
        <v>114</v>
      </c>
      <c r="G71" s="176">
        <v>232</v>
      </c>
      <c r="H71" s="176">
        <v>333</v>
      </c>
      <c r="I71" s="176">
        <v>727</v>
      </c>
      <c r="J71" s="176">
        <v>813</v>
      </c>
      <c r="K71" s="176">
        <v>1052</v>
      </c>
      <c r="L71" s="176">
        <v>1511</v>
      </c>
      <c r="M71" s="176">
        <v>1777</v>
      </c>
      <c r="N71" s="176">
        <v>1939</v>
      </c>
      <c r="O71" s="176">
        <v>1982</v>
      </c>
      <c r="P71" s="176">
        <v>2056</v>
      </c>
      <c r="Q71" s="176">
        <v>2305</v>
      </c>
      <c r="R71" s="302">
        <v>2668</v>
      </c>
      <c r="S71" s="303">
        <v>2763</v>
      </c>
      <c r="T71" s="303">
        <v>2863</v>
      </c>
      <c r="U71" s="303">
        <v>2982</v>
      </c>
      <c r="V71" s="303">
        <v>3054</v>
      </c>
      <c r="W71" s="235">
        <v>3114</v>
      </c>
      <c r="X71" s="235">
        <v>3218</v>
      </c>
      <c r="Y71" s="235">
        <v>3809</v>
      </c>
      <c r="Z71" s="235">
        <v>4105</v>
      </c>
      <c r="AA71" s="235">
        <v>4348</v>
      </c>
      <c r="AB71" s="235">
        <v>4695</v>
      </c>
      <c r="AC71" s="235"/>
      <c r="AD71" s="249"/>
      <c r="AE71" s="141">
        <v>64</v>
      </c>
    </row>
    <row r="72" spans="1:31">
      <c r="A72" s="173" t="s">
        <v>32</v>
      </c>
      <c r="B72" s="174">
        <f>HLOOKUP($B$7,$F$8:$AC$75,AE72,FALSE)</f>
        <v>2297</v>
      </c>
      <c r="E72" s="175" t="s">
        <v>111</v>
      </c>
      <c r="F72" s="176">
        <v>114</v>
      </c>
      <c r="G72" s="176">
        <v>232</v>
      </c>
      <c r="H72" s="176">
        <v>333</v>
      </c>
      <c r="I72" s="176">
        <v>409</v>
      </c>
      <c r="J72" s="176">
        <v>495</v>
      </c>
      <c r="K72" s="176">
        <v>581</v>
      </c>
      <c r="L72" s="176">
        <v>830</v>
      </c>
      <c r="M72" s="176">
        <v>1096</v>
      </c>
      <c r="N72" s="176">
        <v>1165</v>
      </c>
      <c r="O72" s="176">
        <v>1208</v>
      </c>
      <c r="P72" s="176">
        <v>1273</v>
      </c>
      <c r="Q72" s="176">
        <v>1489</v>
      </c>
      <c r="R72" s="302">
        <v>1611</v>
      </c>
      <c r="S72" s="303">
        <v>1681</v>
      </c>
      <c r="T72" s="303">
        <v>1716</v>
      </c>
      <c r="U72" s="303">
        <v>1819</v>
      </c>
      <c r="V72" s="303">
        <v>1874</v>
      </c>
      <c r="W72" s="235">
        <v>1923</v>
      </c>
      <c r="X72" s="235">
        <v>1959</v>
      </c>
      <c r="Y72" s="235">
        <v>2150</v>
      </c>
      <c r="Z72" s="235">
        <v>2213</v>
      </c>
      <c r="AA72" s="235">
        <v>2271</v>
      </c>
      <c r="AB72" s="235">
        <v>2297</v>
      </c>
      <c r="AC72" s="235"/>
      <c r="AD72" s="249"/>
      <c r="AE72" s="141">
        <v>65</v>
      </c>
    </row>
    <row r="73" spans="1:31" s="141" customFormat="1">
      <c r="A73" s="167" t="s">
        <v>27</v>
      </c>
      <c r="B73" s="168"/>
      <c r="C73" s="222"/>
      <c r="E73" s="22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245"/>
      <c r="AE73" s="141">
        <v>66</v>
      </c>
    </row>
    <row r="74" spans="1:31" s="141" customFormat="1">
      <c r="A74" s="173" t="s">
        <v>104</v>
      </c>
      <c r="B74" s="174">
        <f>HLOOKUP($B$7,$F$8:$AC$75,AE75,FALSE)</f>
        <v>0</v>
      </c>
      <c r="C74" s="258"/>
      <c r="D74" s="259"/>
      <c r="E74" s="260" t="s">
        <v>28</v>
      </c>
      <c r="F74" s="223"/>
      <c r="G74" s="223"/>
      <c r="H74" s="224">
        <v>78756</v>
      </c>
      <c r="I74" s="223">
        <f>H74</f>
        <v>78756</v>
      </c>
      <c r="J74" s="223">
        <f>H74</f>
        <v>78756</v>
      </c>
      <c r="K74" s="224">
        <v>78756</v>
      </c>
      <c r="L74" s="223">
        <f>K74</f>
        <v>78756</v>
      </c>
      <c r="M74" s="223">
        <f>K74</f>
        <v>78756</v>
      </c>
      <c r="N74" s="224">
        <v>78756</v>
      </c>
      <c r="O74" s="223">
        <f>N74</f>
        <v>78756</v>
      </c>
      <c r="P74" s="223">
        <f>N74</f>
        <v>78756</v>
      </c>
      <c r="Q74" s="224">
        <v>66434</v>
      </c>
      <c r="R74" s="223">
        <f>Q74</f>
        <v>66434</v>
      </c>
      <c r="S74" s="223">
        <f>Q74</f>
        <v>66434</v>
      </c>
      <c r="T74" s="238">
        <v>22970</v>
      </c>
      <c r="U74" s="223">
        <f>T74</f>
        <v>22970</v>
      </c>
      <c r="V74" s="223">
        <f>T74</f>
        <v>22970</v>
      </c>
      <c r="W74" s="238"/>
      <c r="X74" s="223">
        <f>W74</f>
        <v>0</v>
      </c>
      <c r="Y74" s="223">
        <f>W74</f>
        <v>0</v>
      </c>
      <c r="Z74" s="238"/>
      <c r="AA74" s="223">
        <f>Z74</f>
        <v>0</v>
      </c>
      <c r="AB74" s="223">
        <f>Z74</f>
        <v>0</v>
      </c>
      <c r="AC74" s="238"/>
      <c r="AD74" s="245"/>
      <c r="AE74" s="141">
        <v>67</v>
      </c>
    </row>
    <row r="75" spans="1:31" s="141" customFormat="1" ht="15" customHeight="1">
      <c r="A75" s="173" t="s">
        <v>105</v>
      </c>
      <c r="B75" s="174">
        <f>HLOOKUP($B$7,$F$8:$AC$75,AE75,FALSE)</f>
        <v>0</v>
      </c>
      <c r="C75" s="222"/>
      <c r="D75" s="222"/>
      <c r="E75" s="260" t="s">
        <v>28</v>
      </c>
      <c r="F75" s="223"/>
      <c r="G75" s="223"/>
      <c r="H75" s="224">
        <v>3150</v>
      </c>
      <c r="I75" s="223">
        <f>H75</f>
        <v>3150</v>
      </c>
      <c r="J75" s="223">
        <f>H75</f>
        <v>3150</v>
      </c>
      <c r="K75" s="224">
        <v>3150</v>
      </c>
      <c r="L75" s="223">
        <f>K75</f>
        <v>3150</v>
      </c>
      <c r="M75" s="223">
        <f>K75</f>
        <v>3150</v>
      </c>
      <c r="N75" s="224">
        <v>3150</v>
      </c>
      <c r="O75" s="223">
        <f>N75</f>
        <v>3150</v>
      </c>
      <c r="P75" s="223">
        <f>N75</f>
        <v>3150</v>
      </c>
      <c r="Q75" s="224">
        <v>26960</v>
      </c>
      <c r="R75" s="223">
        <f>Q75</f>
        <v>26960</v>
      </c>
      <c r="S75" s="223">
        <f>Q75</f>
        <v>26960</v>
      </c>
      <c r="T75" s="238">
        <v>68912</v>
      </c>
      <c r="U75" s="223">
        <f>T75</f>
        <v>68912</v>
      </c>
      <c r="V75" s="223">
        <f>T75</f>
        <v>68912</v>
      </c>
      <c r="W75" s="238"/>
      <c r="X75" s="223">
        <f>W75</f>
        <v>0</v>
      </c>
      <c r="Y75" s="223">
        <f>W75</f>
        <v>0</v>
      </c>
      <c r="Z75" s="238"/>
      <c r="AA75" s="223">
        <f>Z75</f>
        <v>0</v>
      </c>
      <c r="AB75" s="223">
        <f>Z75</f>
        <v>0</v>
      </c>
      <c r="AC75" s="238"/>
      <c r="AD75" s="245"/>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2"/>
    </row>
    <row r="77" spans="1:31" s="141" customFormat="1">
      <c r="A77" s="226" t="s">
        <v>36</v>
      </c>
      <c r="B77" s="227"/>
      <c r="C77" s="222"/>
    </row>
    <row r="78" spans="1:31" s="141" customFormat="1">
      <c r="A78" s="167" t="s">
        <v>26</v>
      </c>
      <c r="B78" s="160"/>
      <c r="C78" s="222"/>
    </row>
    <row r="79" spans="1:31" s="141" customFormat="1">
      <c r="A79" s="228">
        <f>VLOOKUP(B7,E88:T111,2,FALSE)</f>
        <v>0</v>
      </c>
      <c r="B79" s="230"/>
      <c r="C79" s="222"/>
    </row>
    <row r="80" spans="1:31" s="141" customFormat="1">
      <c r="A80" s="167" t="s">
        <v>100</v>
      </c>
      <c r="B80" s="160"/>
      <c r="C80" s="222"/>
    </row>
    <row r="81" spans="1:30" s="141" customFormat="1">
      <c r="A81" s="228">
        <f>VLOOKUP(B7,E88:T111,6,FALSE)</f>
        <v>0</v>
      </c>
      <c r="B81" s="230"/>
      <c r="C81" s="222"/>
    </row>
    <row r="82" spans="1:30" s="141" customFormat="1">
      <c r="A82" s="167" t="s">
        <v>37</v>
      </c>
      <c r="B82" s="160"/>
      <c r="C82" s="222"/>
    </row>
    <row r="83" spans="1:30" s="141" customFormat="1">
      <c r="A83" s="228">
        <f>VLOOKUP(B7,E88:T111,10,FALSE)</f>
        <v>0</v>
      </c>
      <c r="B83" s="261"/>
      <c r="C83" s="222"/>
    </row>
    <row r="84" spans="1:30">
      <c r="A84" s="167" t="s">
        <v>49</v>
      </c>
    </row>
    <row r="85" spans="1:30">
      <c r="A85" s="228">
        <f>VLOOKUP(B7,E88:T111,14,FALSE)</f>
        <v>0</v>
      </c>
      <c r="D85" s="325" t="s">
        <v>35</v>
      </c>
      <c r="E85" s="325"/>
      <c r="F85" s="325"/>
      <c r="G85" s="325"/>
      <c r="H85" s="325"/>
      <c r="I85" s="222"/>
      <c r="J85" s="222"/>
      <c r="K85" s="222"/>
      <c r="L85" s="222"/>
      <c r="M85" s="222"/>
      <c r="N85" s="222"/>
      <c r="O85" s="222"/>
      <c r="P85" s="222"/>
      <c r="Q85" s="222"/>
      <c r="R85" s="222"/>
      <c r="S85" s="222"/>
      <c r="T85" s="222"/>
      <c r="U85" s="222"/>
      <c r="V85" s="222"/>
      <c r="W85" s="222"/>
      <c r="X85" s="222"/>
      <c r="Y85" s="222"/>
      <c r="Z85" s="222"/>
      <c r="AA85" s="222"/>
      <c r="AB85" s="222"/>
      <c r="AC85" s="222"/>
      <c r="AD85" s="222"/>
    </row>
    <row r="86" spans="1:30">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c r="AD86" s="222"/>
    </row>
    <row r="87" spans="1:30">
      <c r="D87" s="222"/>
      <c r="E87" s="139"/>
      <c r="F87" s="326" t="s">
        <v>26</v>
      </c>
      <c r="G87" s="326"/>
      <c r="H87" s="326"/>
      <c r="I87" s="326"/>
      <c r="J87" s="326" t="s">
        <v>100</v>
      </c>
      <c r="K87" s="326"/>
      <c r="L87" s="326"/>
      <c r="M87" s="326"/>
      <c r="N87" s="326" t="s">
        <v>34</v>
      </c>
      <c r="O87" s="326"/>
      <c r="P87" s="326"/>
      <c r="Q87" s="326"/>
      <c r="R87" s="326" t="s">
        <v>49</v>
      </c>
      <c r="S87" s="326"/>
      <c r="T87" s="326"/>
      <c r="U87" s="233"/>
      <c r="V87" s="233"/>
      <c r="W87" s="233"/>
      <c r="X87" s="233"/>
      <c r="Y87" s="233"/>
      <c r="Z87" s="233"/>
      <c r="AA87" s="233"/>
      <c r="AB87" s="233"/>
      <c r="AC87" s="233"/>
    </row>
    <row r="88" spans="1:30">
      <c r="D88" s="222"/>
      <c r="E88" s="162">
        <v>40909</v>
      </c>
      <c r="F88" s="327"/>
      <c r="G88" s="327"/>
      <c r="H88" s="327"/>
      <c r="I88" s="327"/>
      <c r="J88" s="327"/>
      <c r="K88" s="327"/>
      <c r="L88" s="327"/>
      <c r="M88" s="327"/>
      <c r="N88" s="327"/>
      <c r="O88" s="327"/>
      <c r="P88" s="327"/>
      <c r="Q88" s="327"/>
      <c r="R88" s="329"/>
      <c r="S88" s="329"/>
      <c r="T88" s="329"/>
    </row>
    <row r="89" spans="1:30">
      <c r="D89" s="222"/>
      <c r="E89" s="162">
        <v>40940</v>
      </c>
      <c r="F89" s="327"/>
      <c r="G89" s="327"/>
      <c r="H89" s="327"/>
      <c r="I89" s="327"/>
      <c r="J89" s="327"/>
      <c r="K89" s="327"/>
      <c r="L89" s="327"/>
      <c r="M89" s="327"/>
      <c r="N89" s="327"/>
      <c r="O89" s="327"/>
      <c r="P89" s="327"/>
      <c r="Q89" s="327"/>
      <c r="R89" s="329"/>
      <c r="S89" s="329"/>
      <c r="T89" s="329"/>
    </row>
    <row r="90" spans="1:30">
      <c r="D90" s="222"/>
      <c r="E90" s="162">
        <v>40969</v>
      </c>
      <c r="F90" s="327"/>
      <c r="G90" s="327"/>
      <c r="H90" s="327"/>
      <c r="I90" s="327"/>
      <c r="J90" s="327"/>
      <c r="K90" s="327"/>
      <c r="L90" s="327"/>
      <c r="M90" s="327"/>
      <c r="N90" s="327"/>
      <c r="O90" s="327"/>
      <c r="P90" s="327"/>
      <c r="Q90" s="327"/>
      <c r="R90" s="329" t="s">
        <v>152</v>
      </c>
      <c r="S90" s="329"/>
      <c r="T90" s="329"/>
    </row>
    <row r="91" spans="1:30">
      <c r="D91" s="222"/>
      <c r="E91" s="162">
        <v>41000</v>
      </c>
      <c r="F91" s="327"/>
      <c r="G91" s="327"/>
      <c r="H91" s="327"/>
      <c r="I91" s="327"/>
      <c r="J91" s="327"/>
      <c r="K91" s="327"/>
      <c r="L91" s="327"/>
      <c r="M91" s="327"/>
      <c r="N91" s="327"/>
      <c r="O91" s="327"/>
      <c r="P91" s="327"/>
      <c r="Q91" s="327"/>
      <c r="R91" s="329"/>
      <c r="S91" s="329"/>
      <c r="T91" s="329"/>
    </row>
    <row r="92" spans="1:30">
      <c r="D92" s="222"/>
      <c r="E92" s="162">
        <v>41030</v>
      </c>
      <c r="F92" s="327"/>
      <c r="G92" s="327"/>
      <c r="H92" s="327"/>
      <c r="I92" s="327"/>
      <c r="J92" s="327"/>
      <c r="K92" s="327"/>
      <c r="L92" s="327"/>
      <c r="M92" s="327"/>
      <c r="N92" s="327"/>
      <c r="O92" s="327"/>
      <c r="P92" s="327"/>
      <c r="Q92" s="327"/>
      <c r="R92" s="329" t="s">
        <v>153</v>
      </c>
      <c r="S92" s="329"/>
      <c r="T92" s="329"/>
    </row>
    <row r="93" spans="1:30">
      <c r="D93" s="222"/>
      <c r="E93" s="162">
        <v>41061</v>
      </c>
      <c r="F93" s="327"/>
      <c r="G93" s="327"/>
      <c r="H93" s="327"/>
      <c r="I93" s="327"/>
      <c r="J93" s="327"/>
      <c r="K93" s="327"/>
      <c r="L93" s="327"/>
      <c r="M93" s="327"/>
      <c r="N93" s="327"/>
      <c r="O93" s="327"/>
      <c r="P93" s="327"/>
      <c r="Q93" s="327"/>
      <c r="R93" s="329" t="s">
        <v>154</v>
      </c>
      <c r="S93" s="329"/>
      <c r="T93" s="329"/>
    </row>
    <row r="94" spans="1:30">
      <c r="D94" s="222"/>
      <c r="E94" s="162">
        <v>41091</v>
      </c>
      <c r="F94" s="327"/>
      <c r="G94" s="327"/>
      <c r="H94" s="327"/>
      <c r="I94" s="327"/>
      <c r="J94" s="327"/>
      <c r="K94" s="327"/>
      <c r="L94" s="327"/>
      <c r="M94" s="327"/>
      <c r="N94" s="327"/>
      <c r="O94" s="327"/>
      <c r="P94" s="327"/>
      <c r="Q94" s="327"/>
      <c r="R94" s="329" t="s">
        <v>155</v>
      </c>
      <c r="S94" s="329"/>
      <c r="T94" s="329"/>
    </row>
    <row r="95" spans="1:30">
      <c r="D95" s="222"/>
      <c r="E95" s="162">
        <v>41122</v>
      </c>
      <c r="F95" s="327"/>
      <c r="G95" s="327"/>
      <c r="H95" s="327"/>
      <c r="I95" s="327"/>
      <c r="J95" s="327"/>
      <c r="K95" s="327"/>
      <c r="L95" s="327"/>
      <c r="M95" s="327"/>
      <c r="N95" s="327"/>
      <c r="O95" s="327"/>
      <c r="P95" s="327"/>
      <c r="Q95" s="327"/>
      <c r="R95" s="329"/>
      <c r="S95" s="329"/>
      <c r="T95" s="329"/>
    </row>
    <row r="96" spans="1:30">
      <c r="D96" s="234"/>
      <c r="E96" s="162">
        <v>41153</v>
      </c>
      <c r="F96" s="327"/>
      <c r="G96" s="327"/>
      <c r="H96" s="327"/>
      <c r="I96" s="327"/>
      <c r="J96" s="327"/>
      <c r="K96" s="327"/>
      <c r="L96" s="327"/>
      <c r="M96" s="327"/>
      <c r="N96" s="327"/>
      <c r="O96" s="327"/>
      <c r="P96" s="327"/>
      <c r="Q96" s="327"/>
      <c r="R96" s="329"/>
      <c r="S96" s="329"/>
      <c r="T96" s="329"/>
    </row>
    <row r="97" spans="4:20">
      <c r="D97" s="234"/>
      <c r="E97" s="162">
        <v>41183</v>
      </c>
      <c r="F97" s="327" t="s">
        <v>156</v>
      </c>
      <c r="G97" s="327"/>
      <c r="H97" s="327"/>
      <c r="I97" s="327"/>
      <c r="J97" s="327"/>
      <c r="K97" s="327"/>
      <c r="L97" s="327"/>
      <c r="M97" s="327"/>
      <c r="N97" s="327"/>
      <c r="O97" s="327"/>
      <c r="P97" s="327"/>
      <c r="Q97" s="327"/>
      <c r="R97" s="329" t="s">
        <v>157</v>
      </c>
      <c r="S97" s="329"/>
      <c r="T97" s="329"/>
    </row>
    <row r="98" spans="4:20" ht="102.75">
      <c r="D98" s="234"/>
      <c r="E98" s="162">
        <v>41214</v>
      </c>
      <c r="F98" s="240" t="s">
        <v>140</v>
      </c>
      <c r="G98" s="240"/>
      <c r="H98" s="240"/>
      <c r="I98" s="240"/>
      <c r="J98" s="327"/>
      <c r="K98" s="327"/>
      <c r="L98" s="327"/>
      <c r="M98" s="327"/>
      <c r="N98" s="327"/>
      <c r="O98" s="327"/>
      <c r="P98" s="327"/>
      <c r="Q98" s="327"/>
      <c r="R98" s="329" t="s">
        <v>158</v>
      </c>
      <c r="S98" s="329"/>
      <c r="T98" s="329"/>
    </row>
    <row r="99" spans="4:20">
      <c r="D99" s="234"/>
      <c r="E99" s="162">
        <v>41244</v>
      </c>
      <c r="F99" s="327" t="s">
        <v>142</v>
      </c>
      <c r="G99" s="327"/>
      <c r="H99" s="327"/>
      <c r="I99" s="327"/>
      <c r="J99" s="327"/>
      <c r="K99" s="327"/>
      <c r="L99" s="327"/>
      <c r="M99" s="327"/>
      <c r="N99" s="327"/>
      <c r="O99" s="327"/>
      <c r="P99" s="327"/>
      <c r="Q99" s="327"/>
      <c r="R99" s="329" t="s">
        <v>242</v>
      </c>
      <c r="S99" s="329"/>
      <c r="T99" s="329"/>
    </row>
    <row r="100" spans="4:20">
      <c r="E100" s="162">
        <v>41275</v>
      </c>
      <c r="F100" s="327"/>
      <c r="G100" s="327"/>
      <c r="H100" s="327"/>
      <c r="I100" s="327"/>
      <c r="J100" s="327"/>
      <c r="K100" s="327"/>
      <c r="L100" s="327"/>
      <c r="M100" s="327"/>
      <c r="N100" s="327"/>
      <c r="O100" s="327"/>
      <c r="P100" s="327"/>
      <c r="Q100" s="327"/>
      <c r="R100" s="329"/>
      <c r="S100" s="329"/>
      <c r="T100" s="329"/>
    </row>
    <row r="101" spans="4:20">
      <c r="E101" s="162">
        <v>41306</v>
      </c>
      <c r="F101" s="327"/>
      <c r="G101" s="327"/>
      <c r="H101" s="327"/>
      <c r="I101" s="327"/>
      <c r="J101" s="327"/>
      <c r="K101" s="327"/>
      <c r="L101" s="327"/>
      <c r="M101" s="327"/>
      <c r="N101" s="327"/>
      <c r="O101" s="327"/>
      <c r="P101" s="327"/>
      <c r="Q101" s="327"/>
      <c r="R101" s="329"/>
      <c r="S101" s="329"/>
      <c r="T101" s="329"/>
    </row>
    <row r="102" spans="4:20">
      <c r="E102" s="162">
        <v>41334</v>
      </c>
      <c r="F102" s="327" t="s">
        <v>230</v>
      </c>
      <c r="G102" s="327"/>
      <c r="H102" s="327"/>
      <c r="I102" s="327"/>
      <c r="J102" s="327"/>
      <c r="K102" s="327"/>
      <c r="L102" s="327"/>
      <c r="M102" s="327"/>
      <c r="N102" s="327"/>
      <c r="O102" s="327"/>
      <c r="P102" s="327"/>
      <c r="Q102" s="327"/>
      <c r="R102" s="329"/>
      <c r="S102" s="329"/>
      <c r="T102" s="329"/>
    </row>
    <row r="103" spans="4:20">
      <c r="E103" s="162">
        <v>41365</v>
      </c>
      <c r="F103" s="327"/>
      <c r="G103" s="327"/>
      <c r="H103" s="327"/>
      <c r="I103" s="327"/>
      <c r="J103" s="327"/>
      <c r="K103" s="327"/>
      <c r="L103" s="327"/>
      <c r="M103" s="327"/>
      <c r="N103" s="327"/>
      <c r="O103" s="327"/>
      <c r="P103" s="327"/>
      <c r="Q103" s="327"/>
      <c r="R103" s="329"/>
      <c r="S103" s="329"/>
      <c r="T103" s="329"/>
    </row>
    <row r="104" spans="4:20">
      <c r="E104" s="162">
        <v>41395</v>
      </c>
      <c r="F104" s="327"/>
      <c r="G104" s="327"/>
      <c r="H104" s="327"/>
      <c r="I104" s="327"/>
      <c r="J104" s="327"/>
      <c r="K104" s="327"/>
      <c r="L104" s="327"/>
      <c r="M104" s="327"/>
      <c r="N104" s="327"/>
      <c r="O104" s="327"/>
      <c r="P104" s="327"/>
      <c r="Q104" s="327"/>
      <c r="R104" s="329"/>
      <c r="S104" s="329"/>
      <c r="T104" s="329"/>
    </row>
    <row r="105" spans="4:20">
      <c r="E105" s="162">
        <v>41426</v>
      </c>
      <c r="F105" s="327"/>
      <c r="G105" s="327"/>
      <c r="H105" s="327"/>
      <c r="I105" s="327"/>
      <c r="J105" s="327"/>
      <c r="K105" s="327"/>
      <c r="L105" s="327"/>
      <c r="M105" s="327"/>
      <c r="N105" s="327"/>
      <c r="O105" s="327"/>
      <c r="P105" s="327"/>
      <c r="Q105" s="327"/>
      <c r="R105" s="329" t="s">
        <v>243</v>
      </c>
      <c r="S105" s="329"/>
      <c r="T105" s="329"/>
    </row>
    <row r="106" spans="4:20">
      <c r="E106" s="162">
        <v>41456</v>
      </c>
      <c r="F106" s="327"/>
      <c r="G106" s="327"/>
      <c r="H106" s="327"/>
      <c r="I106" s="327"/>
      <c r="J106" s="327"/>
      <c r="K106" s="327"/>
      <c r="L106" s="327"/>
      <c r="M106" s="327"/>
      <c r="N106" s="327"/>
      <c r="O106" s="327"/>
      <c r="P106" s="327"/>
      <c r="Q106" s="327"/>
      <c r="R106" s="329"/>
      <c r="S106" s="329"/>
      <c r="T106" s="329"/>
    </row>
    <row r="107" spans="4:20">
      <c r="E107" s="162">
        <v>41487</v>
      </c>
      <c r="F107" s="327"/>
      <c r="G107" s="327"/>
      <c r="H107" s="327"/>
      <c r="I107" s="327"/>
      <c r="J107" s="327"/>
      <c r="K107" s="327"/>
      <c r="L107" s="327"/>
      <c r="M107" s="327"/>
      <c r="N107" s="327"/>
      <c r="O107" s="327"/>
      <c r="P107" s="327"/>
      <c r="Q107" s="327"/>
      <c r="R107" s="329"/>
      <c r="S107" s="329"/>
      <c r="T107" s="329"/>
    </row>
    <row r="108" spans="4:20">
      <c r="E108" s="162">
        <v>41518</v>
      </c>
      <c r="F108" s="327"/>
      <c r="G108" s="327"/>
      <c r="H108" s="327"/>
      <c r="I108" s="327"/>
      <c r="J108" s="327"/>
      <c r="K108" s="327"/>
      <c r="L108" s="327"/>
      <c r="M108" s="327"/>
      <c r="N108" s="327"/>
      <c r="O108" s="327"/>
      <c r="P108" s="327"/>
      <c r="Q108" s="327"/>
      <c r="R108" s="329"/>
      <c r="S108" s="329"/>
      <c r="T108" s="329"/>
    </row>
    <row r="109" spans="4:20">
      <c r="E109" s="162">
        <v>41548</v>
      </c>
      <c r="F109" s="327"/>
      <c r="G109" s="327"/>
      <c r="H109" s="327"/>
      <c r="I109" s="327"/>
      <c r="J109" s="327"/>
      <c r="K109" s="327"/>
      <c r="L109" s="327"/>
      <c r="M109" s="327"/>
      <c r="N109" s="327"/>
      <c r="O109" s="327"/>
      <c r="P109" s="327"/>
      <c r="Q109" s="327"/>
      <c r="R109" s="329"/>
      <c r="S109" s="329"/>
      <c r="T109" s="329"/>
    </row>
    <row r="110" spans="4:20">
      <c r="E110" s="162">
        <v>41579</v>
      </c>
      <c r="F110" s="327"/>
      <c r="G110" s="327"/>
      <c r="H110" s="327"/>
      <c r="I110" s="327"/>
      <c r="J110" s="327"/>
      <c r="K110" s="327"/>
      <c r="L110" s="327"/>
      <c r="M110" s="327"/>
      <c r="N110" s="327"/>
      <c r="O110" s="327"/>
      <c r="P110" s="327"/>
      <c r="Q110" s="327"/>
      <c r="R110" s="329"/>
      <c r="S110" s="329"/>
      <c r="T110" s="329"/>
    </row>
    <row r="111" spans="4:20">
      <c r="E111" s="162">
        <v>41609</v>
      </c>
      <c r="F111" s="327"/>
      <c r="G111" s="327"/>
      <c r="H111" s="327"/>
      <c r="I111" s="327"/>
      <c r="J111" s="327"/>
      <c r="K111" s="327"/>
      <c r="L111" s="327"/>
      <c r="M111" s="327"/>
      <c r="N111" s="327"/>
      <c r="O111" s="327"/>
      <c r="P111" s="327"/>
      <c r="Q111" s="327"/>
      <c r="R111" s="329"/>
      <c r="S111" s="329"/>
      <c r="T111" s="329"/>
    </row>
  </sheetData>
  <sheetProtection password="F219" sheet="1" objects="1" scenarios="1"/>
  <customSheetViews>
    <customSheetView guid="{00D23E42-543D-436C-AA84-0A62465319D8}" scale="70">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14">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2">
      <pane xSplit="1" topLeftCell="T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pane xSplit="1" topLeftCell="R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6">
      <pane xSplit="1" topLeftCell="U1" activePane="topRight" state="frozen"/>
      <selection pane="topRight" activeCell="A36" sqref="A36:XFD36"/>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pane xSplit="1" topLeftCell="U1" activePane="topRight" state="frozen"/>
      <selection pane="topRight" activeCell="X32" sqref="X32"/>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16">
      <pane xSplit="1" topLeftCell="B1" activePane="topRight" state="frozen"/>
      <selection pane="topRight" activeCell="X32" sqref="F32: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77">
      <pane xSplit="1" topLeftCell="N1" activePane="topRight" state="frozen"/>
      <selection pane="topRight" activeCell="R105" sqref="R105:T105"/>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pane xSplit="1" topLeftCell="B1" activePane="topRight" state="frozen"/>
      <selection pane="topRight" activeCell="S61" sqref="S61:AC61"/>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28">
      <pane xSplit="1" topLeftCell="O1" activePane="topRight" state="frozen"/>
      <selection pane="topRight" activeCell="V45" sqref="V45"/>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51">
      <pane xSplit="1" topLeftCell="J1" activePane="topRight" state="frozen"/>
      <selection pane="topRight" activeCell="T79" sqref="T79"/>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pane xSplit="1" topLeftCell="N1" activePane="topRight" state="frozen"/>
      <selection pane="topRight" activeCell="U80" sqref="U80"/>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topLeftCell="A79">
      <pane xSplit="1" topLeftCell="E1" activePane="topRight" state="frozen"/>
      <selection pane="topRight" activeCell="F102" sqref="F102:I102"/>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
      <pane xSplit="1" topLeftCell="M1" activePane="topRight" state="frozen"/>
      <selection pane="topRight" activeCell="A9" sqref="A9"/>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L1" activePane="topRight" state="frozen"/>
      <selection pane="topRight" activeCell="S44" sqref="S44"/>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E4" sqref="E4"/>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M1" activePane="topRight" state="frozen"/>
      <selection pane="topRight" activeCell="S38" sqref="S38"/>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pane xSplit="1" topLeftCell="N1" activePane="topRight" state="frozen"/>
      <selection pane="topRight" activeCell="U80" sqref="U80"/>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6">
      <pane xSplit="1" topLeftCell="O1" activePane="topRight" state="frozen"/>
      <selection pane="topRight" activeCell="U36" sqref="U36"/>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7">
      <pane xSplit="1" topLeftCell="O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pane xSplit="1" topLeftCell="R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2">
      <pane xSplit="1" topLeftCell="T1" activePane="topRight" state="frozen"/>
      <selection pane="topRight" activeCell="AA39" sqref="AA39"/>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2">
      <pane xSplit="1" topLeftCell="T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2">
      <pane xSplit="1" topLeftCell="T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14">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pane xSplit="1" topLeftCell="T1" activePane="topRight" state="frozen"/>
      <selection pane="topRight"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101">
    <mergeCell ref="F110:I110"/>
    <mergeCell ref="J110:M110"/>
    <mergeCell ref="N110:Q110"/>
    <mergeCell ref="R110:T110"/>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06:I106"/>
    <mergeCell ref="J106:M106"/>
    <mergeCell ref="N106:Q106"/>
    <mergeCell ref="R106:T106"/>
    <mergeCell ref="F107:I107"/>
    <mergeCell ref="J107:M107"/>
    <mergeCell ref="N107:Q107"/>
    <mergeCell ref="R107:T107"/>
    <mergeCell ref="F104:I104"/>
    <mergeCell ref="J104:M104"/>
    <mergeCell ref="N104:Q104"/>
    <mergeCell ref="R104:T104"/>
    <mergeCell ref="F105:I105"/>
    <mergeCell ref="J105:M105"/>
    <mergeCell ref="N105:Q105"/>
    <mergeCell ref="R105:T105"/>
    <mergeCell ref="F102:I102"/>
    <mergeCell ref="J102:M102"/>
    <mergeCell ref="N102:Q102"/>
    <mergeCell ref="R102:T102"/>
    <mergeCell ref="F103:I103"/>
    <mergeCell ref="J103:M103"/>
    <mergeCell ref="N103:Q103"/>
    <mergeCell ref="R103:T103"/>
    <mergeCell ref="F100:I100"/>
    <mergeCell ref="J100:M100"/>
    <mergeCell ref="N100:Q100"/>
    <mergeCell ref="R100:T100"/>
    <mergeCell ref="F101:I101"/>
    <mergeCell ref="J101:M101"/>
    <mergeCell ref="N101:Q101"/>
    <mergeCell ref="R101:T101"/>
    <mergeCell ref="J98:M98"/>
    <mergeCell ref="N98:Q98"/>
    <mergeCell ref="R98:T98"/>
    <mergeCell ref="F99:I99"/>
    <mergeCell ref="J99:M99"/>
    <mergeCell ref="N99:Q99"/>
    <mergeCell ref="R99:T99"/>
    <mergeCell ref="F96:I96"/>
    <mergeCell ref="J96:M96"/>
    <mergeCell ref="N96:Q96"/>
    <mergeCell ref="R96:T96"/>
    <mergeCell ref="F97:I97"/>
    <mergeCell ref="J97:M97"/>
    <mergeCell ref="N97:Q97"/>
    <mergeCell ref="R97:T97"/>
    <mergeCell ref="F94:I94"/>
    <mergeCell ref="J94:M94"/>
    <mergeCell ref="N94:Q94"/>
    <mergeCell ref="R94:T94"/>
    <mergeCell ref="F95:I95"/>
    <mergeCell ref="J95:M95"/>
    <mergeCell ref="N95:Q95"/>
    <mergeCell ref="R95:T95"/>
    <mergeCell ref="F92:I92"/>
    <mergeCell ref="J92:M92"/>
    <mergeCell ref="N92:Q92"/>
    <mergeCell ref="R92:T92"/>
    <mergeCell ref="F93:I93"/>
    <mergeCell ref="J93:M93"/>
    <mergeCell ref="N93:Q93"/>
    <mergeCell ref="R93:T93"/>
    <mergeCell ref="F91:I91"/>
    <mergeCell ref="J91:M91"/>
    <mergeCell ref="N91:Q91"/>
    <mergeCell ref="R91:T91"/>
    <mergeCell ref="F88:I88"/>
    <mergeCell ref="J88:M88"/>
    <mergeCell ref="N88:Q88"/>
    <mergeCell ref="R88:T88"/>
    <mergeCell ref="F89:I89"/>
    <mergeCell ref="J89:M89"/>
    <mergeCell ref="N89:Q89"/>
    <mergeCell ref="R89:T89"/>
    <mergeCell ref="D1:G1"/>
    <mergeCell ref="D85:H85"/>
    <mergeCell ref="F87:I87"/>
    <mergeCell ref="J87:M87"/>
    <mergeCell ref="N87:Q87"/>
    <mergeCell ref="R87:T87"/>
    <mergeCell ref="F90:I90"/>
    <mergeCell ref="J90:M90"/>
    <mergeCell ref="N90:Q90"/>
    <mergeCell ref="R90:T90"/>
  </mergeCells>
  <dataValidations disablePrompts="1" count="1">
    <dataValidation type="list" showInputMessage="1" showErrorMessage="1" sqref="B7">
      <formula1>January_2012</formula1>
    </dataValidation>
  </dataValidations>
  <pageMargins left="0.5" right="0.5" top="0.25" bottom="0.25" header="0.5" footer="0.5"/>
  <pageSetup scale="99" orientation="portrait" r:id="rId30"/>
  <headerFooter alignWithMargins="0"/>
  <rowBreaks count="1" manualBreakCount="1">
    <brk id="64" max="1" man="1"/>
  </rowBreaks>
</worksheet>
</file>

<file path=xl/worksheets/sheet9.xml><?xml version="1.0" encoding="utf-8"?>
<worksheet xmlns="http://schemas.openxmlformats.org/spreadsheetml/2006/main" xmlns:r="http://schemas.openxmlformats.org/officeDocument/2006/relationships">
  <dimension ref="A1:AF111"/>
  <sheetViews>
    <sheetView zoomScale="70" zoomScaleNormal="70" workbookViewId="0">
      <pane xSplit="1" topLeftCell="S1" activePane="topRight" state="frozen"/>
      <selection activeCell="D27" sqref="D27"/>
      <selection pane="topRight" activeCell="Y11" sqref="Y11"/>
    </sheetView>
  </sheetViews>
  <sheetFormatPr defaultColWidth="9.140625" defaultRowHeight="15"/>
  <cols>
    <col min="1" max="1" width="72.140625" style="139" bestFit="1" customWidth="1"/>
    <col min="2" max="2" width="57.42578125" style="139" bestFit="1" customWidth="1"/>
    <col min="3" max="3" width="6.42578125" style="141" customWidth="1"/>
    <col min="4" max="4" width="4.42578125" style="141" customWidth="1"/>
    <col min="5" max="5" width="25.42578125" style="141" bestFit="1" customWidth="1"/>
    <col min="6" max="6" width="33.42578125" style="139" bestFit="1" customWidth="1"/>
    <col min="7" max="29" width="14.42578125" style="139" bestFit="1" customWidth="1"/>
    <col min="30" max="30" width="15.140625" style="140" bestFit="1" customWidth="1"/>
    <col min="31" max="31" width="6.42578125" style="139" bestFit="1" customWidth="1"/>
    <col min="32" max="32" width="15.42578125" style="139" customWidth="1"/>
    <col min="33" max="16384" width="9.140625" style="139"/>
  </cols>
  <sheetData>
    <row r="1" spans="1:31">
      <c r="A1" s="136" t="s">
        <v>3</v>
      </c>
      <c r="B1" s="137" t="s">
        <v>117</v>
      </c>
      <c r="C1" s="138"/>
      <c r="D1" s="325" t="s">
        <v>23</v>
      </c>
      <c r="E1" s="325"/>
      <c r="F1" s="325"/>
    </row>
    <row r="2" spans="1:31" ht="29.25">
      <c r="A2" s="136" t="s">
        <v>4</v>
      </c>
      <c r="B2" s="271" t="s">
        <v>134</v>
      </c>
      <c r="C2" s="138"/>
      <c r="E2" s="142"/>
      <c r="F2" s="143">
        <v>2012</v>
      </c>
      <c r="G2" s="143">
        <v>2013</v>
      </c>
      <c r="H2" s="143">
        <v>2014</v>
      </c>
      <c r="I2" s="143">
        <v>2015</v>
      </c>
    </row>
    <row r="3" spans="1:31">
      <c r="A3" s="136" t="s">
        <v>5</v>
      </c>
      <c r="B3" s="144" t="s">
        <v>98</v>
      </c>
      <c r="C3" s="145"/>
      <c r="E3" s="146" t="s">
        <v>181</v>
      </c>
      <c r="F3" s="147">
        <v>1036</v>
      </c>
      <c r="G3" s="147">
        <v>1209</v>
      </c>
      <c r="H3" s="147">
        <v>1670</v>
      </c>
      <c r="I3" s="147">
        <v>1842</v>
      </c>
    </row>
    <row r="4" spans="1:31">
      <c r="A4" s="136" t="s">
        <v>7</v>
      </c>
      <c r="B4" s="148">
        <v>41260</v>
      </c>
      <c r="C4" s="149"/>
      <c r="E4" s="146" t="s">
        <v>62</v>
      </c>
      <c r="F4" s="150">
        <v>379607</v>
      </c>
      <c r="G4" s="150">
        <v>442876</v>
      </c>
      <c r="H4" s="150">
        <v>611589</v>
      </c>
      <c r="I4" s="150">
        <v>674858</v>
      </c>
      <c r="J4" s="151"/>
      <c r="K4" s="151"/>
      <c r="L4" s="151"/>
      <c r="M4" s="151"/>
      <c r="N4" s="151"/>
      <c r="O4" s="151"/>
      <c r="P4" s="151"/>
      <c r="Q4" s="151"/>
      <c r="R4" s="151"/>
      <c r="S4" s="151"/>
      <c r="T4" s="151"/>
      <c r="U4" s="151"/>
      <c r="V4" s="151"/>
      <c r="W4" s="151"/>
      <c r="X4" s="151"/>
      <c r="Y4" s="151"/>
      <c r="Z4" s="151"/>
      <c r="AA4" s="151"/>
      <c r="AB4" s="151"/>
      <c r="AC4" s="151"/>
      <c r="AD4" s="233"/>
    </row>
    <row r="5" spans="1:31">
      <c r="A5" s="153" t="s">
        <v>8</v>
      </c>
      <c r="B5" s="154">
        <v>41320</v>
      </c>
      <c r="C5" s="149"/>
      <c r="E5" s="155"/>
      <c r="F5" s="156"/>
      <c r="G5" s="151"/>
      <c r="H5" s="151"/>
      <c r="I5" s="151"/>
      <c r="J5" s="151"/>
      <c r="K5" s="151"/>
      <c r="L5" s="151"/>
      <c r="M5" s="151"/>
      <c r="N5" s="151"/>
      <c r="O5" s="151"/>
      <c r="P5" s="151"/>
      <c r="Q5" s="151"/>
      <c r="R5" s="151"/>
      <c r="S5" s="151"/>
      <c r="T5" s="151"/>
      <c r="U5" s="151"/>
      <c r="V5" s="151"/>
      <c r="W5" s="151"/>
      <c r="X5" s="151"/>
      <c r="Y5" s="151"/>
      <c r="Z5" s="151"/>
      <c r="AA5" s="151"/>
      <c r="AB5" s="151"/>
      <c r="AC5" s="151"/>
      <c r="AD5" s="233"/>
    </row>
    <row r="6" spans="1:31">
      <c r="A6" s="136" t="s">
        <v>87</v>
      </c>
      <c r="B6" s="148">
        <v>40912</v>
      </c>
      <c r="C6" s="149"/>
      <c r="E6" s="157"/>
      <c r="F6" s="158"/>
      <c r="G6" s="151"/>
      <c r="H6" s="151"/>
      <c r="I6" s="151"/>
      <c r="J6" s="151"/>
      <c r="K6" s="151"/>
      <c r="L6" s="151"/>
      <c r="M6" s="151"/>
      <c r="N6" s="151"/>
      <c r="O6" s="151"/>
      <c r="P6" s="151"/>
      <c r="Q6" s="151"/>
      <c r="R6" s="151"/>
      <c r="S6" s="151"/>
      <c r="T6" s="151"/>
      <c r="U6" s="151"/>
      <c r="V6" s="151"/>
      <c r="W6" s="151"/>
      <c r="X6" s="151"/>
      <c r="Y6" s="151"/>
      <c r="Z6" s="151"/>
      <c r="AA6" s="151"/>
      <c r="AB6" s="151"/>
      <c r="AC6" s="151"/>
      <c r="AD6" s="233"/>
    </row>
    <row r="7" spans="1:31">
      <c r="A7" s="136" t="s">
        <v>2</v>
      </c>
      <c r="B7" s="159">
        <f>'EmPower NY-Elec'!B7</f>
        <v>41579</v>
      </c>
      <c r="C7" s="160"/>
      <c r="G7" s="151"/>
      <c r="H7" s="151"/>
      <c r="I7" s="151"/>
      <c r="J7" s="151"/>
      <c r="K7" s="151"/>
      <c r="L7" s="151"/>
      <c r="M7" s="151"/>
      <c r="N7" s="151"/>
      <c r="O7" s="151"/>
      <c r="P7" s="151"/>
      <c r="Q7" s="151"/>
      <c r="R7" s="151"/>
      <c r="S7" s="151"/>
      <c r="T7" s="151"/>
      <c r="U7" s="151"/>
      <c r="V7" s="151"/>
      <c r="W7" s="151"/>
      <c r="X7" s="151"/>
      <c r="Y7" s="151"/>
      <c r="Z7" s="151"/>
      <c r="AA7" s="151"/>
      <c r="AB7" s="151"/>
      <c r="AC7" s="151"/>
      <c r="AD7" s="233"/>
      <c r="AE7" s="161" t="s">
        <v>33</v>
      </c>
    </row>
    <row r="8" spans="1:31" ht="15" customHeight="1">
      <c r="F8" s="162">
        <v>40909</v>
      </c>
      <c r="G8" s="162">
        <v>40940</v>
      </c>
      <c r="H8" s="162">
        <v>40969</v>
      </c>
      <c r="I8" s="162">
        <v>41000</v>
      </c>
      <c r="J8" s="162">
        <v>41030</v>
      </c>
      <c r="K8" s="162">
        <v>41061</v>
      </c>
      <c r="L8" s="162">
        <v>41091</v>
      </c>
      <c r="M8" s="162">
        <v>41122</v>
      </c>
      <c r="N8" s="162">
        <v>41153</v>
      </c>
      <c r="O8" s="162">
        <v>41183</v>
      </c>
      <c r="P8" s="162">
        <v>41214</v>
      </c>
      <c r="Q8" s="162">
        <v>41244</v>
      </c>
      <c r="R8" s="162">
        <v>41275</v>
      </c>
      <c r="S8" s="162">
        <v>41306</v>
      </c>
      <c r="T8" s="162">
        <v>41334</v>
      </c>
      <c r="U8" s="162">
        <v>41365</v>
      </c>
      <c r="V8" s="162">
        <v>41395</v>
      </c>
      <c r="W8" s="162">
        <v>41426</v>
      </c>
      <c r="X8" s="162">
        <v>41456</v>
      </c>
      <c r="Y8" s="162">
        <v>41487</v>
      </c>
      <c r="Z8" s="162">
        <v>41518</v>
      </c>
      <c r="AA8" s="162">
        <v>41548</v>
      </c>
      <c r="AB8" s="162">
        <v>41579</v>
      </c>
      <c r="AC8" s="162">
        <v>41609</v>
      </c>
      <c r="AD8" s="163" t="s">
        <v>0</v>
      </c>
      <c r="AE8" s="141">
        <v>1</v>
      </c>
    </row>
    <row r="9" spans="1:31" ht="15" customHeight="1">
      <c r="A9" s="160"/>
      <c r="B9" s="160"/>
      <c r="E9" s="164" t="s">
        <v>29</v>
      </c>
      <c r="F9" s="165">
        <v>1</v>
      </c>
      <c r="G9" s="165">
        <v>2</v>
      </c>
      <c r="H9" s="165">
        <v>3</v>
      </c>
      <c r="I9" s="165">
        <v>4</v>
      </c>
      <c r="J9" s="165">
        <v>5</v>
      </c>
      <c r="K9" s="165">
        <v>6</v>
      </c>
      <c r="L9" s="165">
        <v>7</v>
      </c>
      <c r="M9" s="165">
        <v>8</v>
      </c>
      <c r="N9" s="165">
        <v>9</v>
      </c>
      <c r="O9" s="165">
        <v>10</v>
      </c>
      <c r="P9" s="165">
        <v>11</v>
      </c>
      <c r="Q9" s="165">
        <v>12</v>
      </c>
      <c r="R9" s="165">
        <v>1</v>
      </c>
      <c r="S9" s="165">
        <v>2</v>
      </c>
      <c r="T9" s="165">
        <v>3</v>
      </c>
      <c r="U9" s="165">
        <v>4</v>
      </c>
      <c r="V9" s="165">
        <v>5</v>
      </c>
      <c r="W9" s="165">
        <v>6</v>
      </c>
      <c r="X9" s="165">
        <v>7</v>
      </c>
      <c r="Y9" s="165">
        <v>8</v>
      </c>
      <c r="Z9" s="165">
        <v>9</v>
      </c>
      <c r="AA9" s="165">
        <v>10</v>
      </c>
      <c r="AB9" s="165">
        <v>11</v>
      </c>
      <c r="AC9" s="165">
        <v>12</v>
      </c>
      <c r="AD9" s="166"/>
      <c r="AE9" s="141">
        <v>2</v>
      </c>
    </row>
    <row r="10" spans="1:31">
      <c r="A10" s="167" t="s">
        <v>96</v>
      </c>
      <c r="B10" s="168"/>
      <c r="E10" s="169" t="s">
        <v>25</v>
      </c>
      <c r="F10" s="170"/>
      <c r="G10" s="170"/>
      <c r="H10" s="171"/>
      <c r="I10" s="171"/>
      <c r="J10" s="171"/>
      <c r="K10" s="171"/>
      <c r="L10" s="171"/>
      <c r="M10" s="171"/>
      <c r="N10" s="171"/>
      <c r="O10" s="171"/>
      <c r="P10" s="171"/>
      <c r="Q10" s="171"/>
      <c r="R10" s="171"/>
      <c r="S10" s="171"/>
      <c r="T10" s="171"/>
      <c r="U10" s="171"/>
      <c r="V10" s="171"/>
      <c r="W10" s="171"/>
      <c r="X10" s="171"/>
      <c r="Y10" s="171"/>
      <c r="Z10" s="171"/>
      <c r="AA10" s="171"/>
      <c r="AB10" s="171"/>
      <c r="AC10" s="171"/>
      <c r="AD10" s="172"/>
      <c r="AE10" s="141">
        <v>3</v>
      </c>
    </row>
    <row r="11" spans="1:31">
      <c r="A11" s="173" t="s">
        <v>20</v>
      </c>
      <c r="B11" s="174">
        <f>HLOOKUP($B$7,$F$8:$AC$75,AE11,FALSE)</f>
        <v>102.60000000000014</v>
      </c>
      <c r="E11" s="175" t="s">
        <v>24</v>
      </c>
      <c r="F11" s="176">
        <v>0</v>
      </c>
      <c r="G11" s="176">
        <v>5.4</v>
      </c>
      <c r="H11" s="176">
        <v>0</v>
      </c>
      <c r="I11" s="176">
        <v>74.7</v>
      </c>
      <c r="J11" s="176">
        <v>0.89999999999999147</v>
      </c>
      <c r="K11" s="176">
        <v>0</v>
      </c>
      <c r="L11" s="176">
        <v>0</v>
      </c>
      <c r="M11" s="176">
        <v>72.900000000000006</v>
      </c>
      <c r="N11" s="176">
        <v>5.4000000000000057</v>
      </c>
      <c r="O11" s="176">
        <v>3.5999999999999943</v>
      </c>
      <c r="P11" s="176">
        <v>110.70000000000002</v>
      </c>
      <c r="Q11" s="176">
        <v>194.39999999999998</v>
      </c>
      <c r="R11" s="235">
        <v>47.700000000000045</v>
      </c>
      <c r="S11" s="235">
        <v>15.299999999999955</v>
      </c>
      <c r="T11" s="235">
        <v>20.700000000000045</v>
      </c>
      <c r="U11" s="235">
        <v>21.600000000000023</v>
      </c>
      <c r="V11" s="235">
        <v>91.799999999999955</v>
      </c>
      <c r="W11" s="235">
        <v>56.700000000000045</v>
      </c>
      <c r="X11" s="235">
        <v>190.79999999999995</v>
      </c>
      <c r="Y11" s="235">
        <v>189.89999999999998</v>
      </c>
      <c r="Z11" s="235">
        <v>1.7999999999999545</v>
      </c>
      <c r="AA11" s="235">
        <v>0</v>
      </c>
      <c r="AB11" s="235">
        <v>102.60000000000014</v>
      </c>
      <c r="AC11" s="235"/>
      <c r="AD11" s="177">
        <f>SUM(F11:AC11)</f>
        <v>1206.9000000000001</v>
      </c>
      <c r="AE11" s="141">
        <v>4</v>
      </c>
    </row>
    <row r="12" spans="1:31">
      <c r="A12" s="173" t="s">
        <v>97</v>
      </c>
      <c r="B12" s="178">
        <f>HLOOKUP($B$7,$F$8:$AC$75,AE12,FALSE)</f>
        <v>0</v>
      </c>
      <c r="E12" s="175" t="s">
        <v>24</v>
      </c>
      <c r="F12" s="179">
        <v>0</v>
      </c>
      <c r="G12" s="179">
        <v>0</v>
      </c>
      <c r="H12" s="179">
        <v>0</v>
      </c>
      <c r="I12" s="179">
        <v>0</v>
      </c>
      <c r="J12" s="179">
        <v>0</v>
      </c>
      <c r="K12" s="179">
        <v>0</v>
      </c>
      <c r="L12" s="179">
        <v>0</v>
      </c>
      <c r="M12" s="179">
        <v>0</v>
      </c>
      <c r="N12" s="179">
        <v>0</v>
      </c>
      <c r="O12" s="179">
        <v>0</v>
      </c>
      <c r="P12" s="179">
        <v>0</v>
      </c>
      <c r="Q12" s="179">
        <v>0</v>
      </c>
      <c r="R12" s="236">
        <v>0</v>
      </c>
      <c r="S12" s="236"/>
      <c r="T12" s="236"/>
      <c r="U12" s="236"/>
      <c r="V12" s="236"/>
      <c r="W12" s="236"/>
      <c r="X12" s="236"/>
      <c r="Y12" s="236"/>
      <c r="Z12" s="236"/>
      <c r="AA12" s="236"/>
      <c r="AB12" s="236"/>
      <c r="AC12" s="236"/>
      <c r="AD12" s="180">
        <f>SUM(F12:AC12)</f>
        <v>0</v>
      </c>
      <c r="AE12" s="141">
        <v>5</v>
      </c>
    </row>
    <row r="13" spans="1:31">
      <c r="A13" s="173" t="s">
        <v>21</v>
      </c>
      <c r="B13" s="174">
        <f>HLOOKUP($B$7,$F$8:$AC$75,AE13,FALSE)</f>
        <v>0</v>
      </c>
      <c r="E13" s="175" t="s">
        <v>24</v>
      </c>
      <c r="F13" s="176">
        <v>0</v>
      </c>
      <c r="G13" s="176">
        <v>0</v>
      </c>
      <c r="H13" s="176">
        <v>0</v>
      </c>
      <c r="I13" s="176">
        <v>0</v>
      </c>
      <c r="J13" s="176">
        <v>0</v>
      </c>
      <c r="K13" s="176">
        <v>0</v>
      </c>
      <c r="L13" s="176">
        <v>0</v>
      </c>
      <c r="M13" s="176">
        <v>0</v>
      </c>
      <c r="N13" s="176">
        <v>0</v>
      </c>
      <c r="O13" s="176">
        <v>0</v>
      </c>
      <c r="P13" s="176">
        <v>0</v>
      </c>
      <c r="Q13" s="176">
        <v>0</v>
      </c>
      <c r="R13" s="235">
        <v>0</v>
      </c>
      <c r="S13" s="235"/>
      <c r="T13" s="235"/>
      <c r="U13" s="235"/>
      <c r="V13" s="235"/>
      <c r="W13" s="235"/>
      <c r="X13" s="235"/>
      <c r="Y13" s="235"/>
      <c r="Z13" s="235"/>
      <c r="AA13" s="235"/>
      <c r="AB13" s="235"/>
      <c r="AC13" s="235"/>
      <c r="AD13" s="177">
        <f>SUM(F13:AC13)</f>
        <v>0</v>
      </c>
      <c r="AE13" s="141">
        <v>6</v>
      </c>
    </row>
    <row r="14" spans="1:31">
      <c r="A14" s="167" t="s">
        <v>76</v>
      </c>
      <c r="B14" s="168"/>
      <c r="E14" s="142"/>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2"/>
      <c r="AE14" s="141">
        <v>7</v>
      </c>
    </row>
    <row r="15" spans="1:31">
      <c r="A15" s="136" t="s">
        <v>75</v>
      </c>
      <c r="B15" s="181">
        <f>HLOOKUP($B$7,$F$8:$AC$75,AE15,FALSE)</f>
        <v>1209</v>
      </c>
      <c r="E15" s="142"/>
      <c r="F15" s="177">
        <f>$F$3</f>
        <v>1036</v>
      </c>
      <c r="G15" s="177">
        <f>$F$3</f>
        <v>1036</v>
      </c>
      <c r="H15" s="177">
        <f t="shared" ref="H15:Q15" si="0">$F$3</f>
        <v>1036</v>
      </c>
      <c r="I15" s="177">
        <f t="shared" si="0"/>
        <v>1036</v>
      </c>
      <c r="J15" s="177">
        <f t="shared" si="0"/>
        <v>1036</v>
      </c>
      <c r="K15" s="177">
        <f t="shared" si="0"/>
        <v>1036</v>
      </c>
      <c r="L15" s="177">
        <f t="shared" si="0"/>
        <v>1036</v>
      </c>
      <c r="M15" s="177">
        <f t="shared" si="0"/>
        <v>1036</v>
      </c>
      <c r="N15" s="177">
        <f t="shared" si="0"/>
        <v>1036</v>
      </c>
      <c r="O15" s="177">
        <f t="shared" si="0"/>
        <v>1036</v>
      </c>
      <c r="P15" s="177">
        <f t="shared" si="0"/>
        <v>1036</v>
      </c>
      <c r="Q15" s="177">
        <f t="shared" si="0"/>
        <v>1036</v>
      </c>
      <c r="R15" s="177">
        <f>$G$3</f>
        <v>1209</v>
      </c>
      <c r="S15" s="177">
        <f t="shared" ref="S15:AC15" si="1">$G$3</f>
        <v>1209</v>
      </c>
      <c r="T15" s="177">
        <f t="shared" si="1"/>
        <v>1209</v>
      </c>
      <c r="U15" s="177">
        <f t="shared" si="1"/>
        <v>1209</v>
      </c>
      <c r="V15" s="177">
        <f t="shared" si="1"/>
        <v>1209</v>
      </c>
      <c r="W15" s="177">
        <f t="shared" si="1"/>
        <v>1209</v>
      </c>
      <c r="X15" s="177">
        <f t="shared" si="1"/>
        <v>1209</v>
      </c>
      <c r="Y15" s="177">
        <f t="shared" si="1"/>
        <v>1209</v>
      </c>
      <c r="Z15" s="177">
        <f t="shared" si="1"/>
        <v>1209</v>
      </c>
      <c r="AA15" s="177">
        <f t="shared" si="1"/>
        <v>1209</v>
      </c>
      <c r="AB15" s="177">
        <f t="shared" si="1"/>
        <v>1209</v>
      </c>
      <c r="AC15" s="177">
        <f t="shared" si="1"/>
        <v>1209</v>
      </c>
      <c r="AD15" s="172"/>
      <c r="AE15" s="141">
        <v>8</v>
      </c>
    </row>
    <row r="16" spans="1:31">
      <c r="A16" s="136" t="s">
        <v>77</v>
      </c>
      <c r="B16" s="181">
        <f>HLOOKUP($B$7,$F$8:$AC$75,AE16,FALSE)</f>
        <v>1108.25</v>
      </c>
      <c r="E16" s="142"/>
      <c r="F16" s="177">
        <f>F15*(F9/12)</f>
        <v>86.333333333333329</v>
      </c>
      <c r="G16" s="177">
        <f t="shared" ref="G16:Q16" si="2">G15*(G9/12)</f>
        <v>172.66666666666666</v>
      </c>
      <c r="H16" s="177">
        <f t="shared" si="2"/>
        <v>259</v>
      </c>
      <c r="I16" s="177">
        <f t="shared" si="2"/>
        <v>345.33333333333331</v>
      </c>
      <c r="J16" s="177">
        <f t="shared" si="2"/>
        <v>431.66666666666669</v>
      </c>
      <c r="K16" s="177">
        <f t="shared" si="2"/>
        <v>518</v>
      </c>
      <c r="L16" s="177">
        <f t="shared" si="2"/>
        <v>604.33333333333337</v>
      </c>
      <c r="M16" s="177">
        <f t="shared" si="2"/>
        <v>690.66666666666663</v>
      </c>
      <c r="N16" s="177">
        <f t="shared" si="2"/>
        <v>777</v>
      </c>
      <c r="O16" s="177">
        <f t="shared" si="2"/>
        <v>863.33333333333337</v>
      </c>
      <c r="P16" s="177">
        <f t="shared" si="2"/>
        <v>949.66666666666663</v>
      </c>
      <c r="Q16" s="177">
        <f t="shared" si="2"/>
        <v>1036</v>
      </c>
      <c r="R16" s="177">
        <f>R15*(R9/12)</f>
        <v>100.75</v>
      </c>
      <c r="S16" s="177">
        <f t="shared" ref="S16:AC16" si="3">S15*(S9/12)</f>
        <v>201.5</v>
      </c>
      <c r="T16" s="177">
        <f t="shared" si="3"/>
        <v>302.25</v>
      </c>
      <c r="U16" s="177">
        <f t="shared" si="3"/>
        <v>403</v>
      </c>
      <c r="V16" s="177">
        <f t="shared" si="3"/>
        <v>503.75</v>
      </c>
      <c r="W16" s="177">
        <f t="shared" si="3"/>
        <v>604.5</v>
      </c>
      <c r="X16" s="177">
        <f t="shared" si="3"/>
        <v>705.25</v>
      </c>
      <c r="Y16" s="177">
        <f t="shared" si="3"/>
        <v>806</v>
      </c>
      <c r="Z16" s="177">
        <f t="shared" si="3"/>
        <v>906.75</v>
      </c>
      <c r="AA16" s="177">
        <f t="shared" si="3"/>
        <v>1007.5</v>
      </c>
      <c r="AB16" s="177">
        <f t="shared" si="3"/>
        <v>1108.25</v>
      </c>
      <c r="AC16" s="177">
        <f t="shared" si="3"/>
        <v>1209</v>
      </c>
      <c r="AD16" s="172"/>
      <c r="AE16" s="141">
        <v>9</v>
      </c>
    </row>
    <row r="17" spans="1:31">
      <c r="A17" s="182" t="s">
        <v>70</v>
      </c>
      <c r="B17" s="174">
        <f>HLOOKUP($B$7,$F$8:$AC$75,AE17,FALSE)</f>
        <v>738.90000000000009</v>
      </c>
      <c r="E17" s="142"/>
      <c r="F17" s="183">
        <f>F11</f>
        <v>0</v>
      </c>
      <c r="G17" s="183">
        <f>F17+G11</f>
        <v>5.4</v>
      </c>
      <c r="H17" s="183">
        <f t="shared" ref="H17:Q17" si="4">G17+H11</f>
        <v>5.4</v>
      </c>
      <c r="I17" s="183">
        <f t="shared" si="4"/>
        <v>80.100000000000009</v>
      </c>
      <c r="J17" s="183">
        <f t="shared" si="4"/>
        <v>81</v>
      </c>
      <c r="K17" s="183">
        <f t="shared" si="4"/>
        <v>81</v>
      </c>
      <c r="L17" s="183">
        <f t="shared" si="4"/>
        <v>81</v>
      </c>
      <c r="M17" s="183">
        <f t="shared" si="4"/>
        <v>153.9</v>
      </c>
      <c r="N17" s="183">
        <f t="shared" si="4"/>
        <v>159.30000000000001</v>
      </c>
      <c r="O17" s="183">
        <f t="shared" si="4"/>
        <v>162.9</v>
      </c>
      <c r="P17" s="183">
        <f t="shared" si="4"/>
        <v>273.60000000000002</v>
      </c>
      <c r="Q17" s="183">
        <f t="shared" si="4"/>
        <v>468</v>
      </c>
      <c r="R17" s="183">
        <f>R11</f>
        <v>47.700000000000045</v>
      </c>
      <c r="S17" s="183">
        <f t="shared" ref="S17" si="5">R17+S11</f>
        <v>63</v>
      </c>
      <c r="T17" s="183">
        <f>S17+T11</f>
        <v>83.700000000000045</v>
      </c>
      <c r="U17" s="183">
        <f t="shared" ref="U17:AC17" si="6">T17+U11</f>
        <v>105.30000000000007</v>
      </c>
      <c r="V17" s="183">
        <f t="shared" si="6"/>
        <v>197.10000000000002</v>
      </c>
      <c r="W17" s="183">
        <f t="shared" si="6"/>
        <v>253.80000000000007</v>
      </c>
      <c r="X17" s="183">
        <f t="shared" si="6"/>
        <v>444.6</v>
      </c>
      <c r="Y17" s="183">
        <f t="shared" si="6"/>
        <v>634.5</v>
      </c>
      <c r="Z17" s="183">
        <f t="shared" si="6"/>
        <v>636.29999999999995</v>
      </c>
      <c r="AA17" s="183">
        <f t="shared" si="6"/>
        <v>636.29999999999995</v>
      </c>
      <c r="AB17" s="183">
        <f t="shared" si="6"/>
        <v>738.90000000000009</v>
      </c>
      <c r="AC17" s="183">
        <f t="shared" si="6"/>
        <v>738.90000000000009</v>
      </c>
      <c r="AD17" s="184"/>
      <c r="AE17" s="141">
        <v>10</v>
      </c>
    </row>
    <row r="18" spans="1:31">
      <c r="A18" s="182" t="s">
        <v>12</v>
      </c>
      <c r="B18" s="174">
        <f>HLOOKUP($B$7,$F$8:$AC$75,AE18,FALSE)</f>
        <v>2301.3000000000002</v>
      </c>
      <c r="E18" s="175" t="s">
        <v>111</v>
      </c>
      <c r="F18" s="176">
        <v>0</v>
      </c>
      <c r="G18" s="176">
        <v>0</v>
      </c>
      <c r="H18" s="176">
        <v>165.6</v>
      </c>
      <c r="I18" s="176">
        <v>631.80000000000007</v>
      </c>
      <c r="J18" s="176">
        <v>631.80000000000007</v>
      </c>
      <c r="K18" s="176">
        <v>631.80000000000007</v>
      </c>
      <c r="L18" s="176">
        <v>893.7</v>
      </c>
      <c r="M18" s="176">
        <v>955.80000000000007</v>
      </c>
      <c r="N18" s="176">
        <v>964.80000000000007</v>
      </c>
      <c r="O18" s="176">
        <v>964.80000000000007</v>
      </c>
      <c r="P18" s="176">
        <v>1275.3</v>
      </c>
      <c r="Q18" s="176">
        <v>1275.3</v>
      </c>
      <c r="R18" s="235">
        <v>1415.7</v>
      </c>
      <c r="S18" s="235">
        <v>1427.4</v>
      </c>
      <c r="T18" s="235">
        <v>1717.2</v>
      </c>
      <c r="U18" s="235">
        <v>1740.6000000000001</v>
      </c>
      <c r="V18" s="235">
        <v>1872</v>
      </c>
      <c r="W18" s="235">
        <v>2224.8000000000002</v>
      </c>
      <c r="X18" s="235">
        <v>2853</v>
      </c>
      <c r="Y18" s="235">
        <v>1962.9</v>
      </c>
      <c r="Z18" s="235">
        <v>6050.7</v>
      </c>
      <c r="AA18" s="235">
        <v>2182.5</v>
      </c>
      <c r="AB18" s="235">
        <v>2301.3000000000002</v>
      </c>
      <c r="AC18" s="235"/>
      <c r="AD18" s="184"/>
      <c r="AE18" s="141">
        <v>11</v>
      </c>
    </row>
    <row r="19" spans="1:31">
      <c r="A19" s="185" t="s">
        <v>39</v>
      </c>
      <c r="B19" s="186">
        <f>HLOOKUP($B$7,$F$8:$AC$75,AE19,FALSE)</f>
        <v>3040.2000000000003</v>
      </c>
      <c r="C19" s="187"/>
      <c r="D19" s="187"/>
      <c r="E19" s="187"/>
      <c r="F19" s="188">
        <f>F17+F18</f>
        <v>0</v>
      </c>
      <c r="G19" s="188">
        <f t="shared" ref="G19:Q19" si="7">G17+G18</f>
        <v>5.4</v>
      </c>
      <c r="H19" s="188">
        <f t="shared" si="7"/>
        <v>171</v>
      </c>
      <c r="I19" s="188">
        <f t="shared" si="7"/>
        <v>711.90000000000009</v>
      </c>
      <c r="J19" s="188">
        <f t="shared" si="7"/>
        <v>712.80000000000007</v>
      </c>
      <c r="K19" s="188">
        <f t="shared" si="7"/>
        <v>712.80000000000007</v>
      </c>
      <c r="L19" s="188">
        <f t="shared" si="7"/>
        <v>974.7</v>
      </c>
      <c r="M19" s="188">
        <f t="shared" si="7"/>
        <v>1109.7</v>
      </c>
      <c r="N19" s="188">
        <f t="shared" si="7"/>
        <v>1124.1000000000001</v>
      </c>
      <c r="O19" s="188">
        <f t="shared" si="7"/>
        <v>1127.7</v>
      </c>
      <c r="P19" s="188">
        <f t="shared" si="7"/>
        <v>1548.9</v>
      </c>
      <c r="Q19" s="188">
        <f t="shared" si="7"/>
        <v>1743.3</v>
      </c>
      <c r="R19" s="188">
        <f>R17+R18</f>
        <v>1463.4</v>
      </c>
      <c r="S19" s="188">
        <f t="shared" ref="S19:AC19" si="8">S17+S18</f>
        <v>1490.4</v>
      </c>
      <c r="T19" s="188">
        <f t="shared" si="8"/>
        <v>1800.9</v>
      </c>
      <c r="U19" s="188">
        <f t="shared" si="8"/>
        <v>1845.9</v>
      </c>
      <c r="V19" s="188">
        <f t="shared" si="8"/>
        <v>2069.1</v>
      </c>
      <c r="W19" s="188">
        <f t="shared" si="8"/>
        <v>2478.6000000000004</v>
      </c>
      <c r="X19" s="188">
        <f t="shared" si="8"/>
        <v>3297.6</v>
      </c>
      <c r="Y19" s="188">
        <f t="shared" si="8"/>
        <v>2597.4</v>
      </c>
      <c r="Z19" s="188">
        <f t="shared" si="8"/>
        <v>6687</v>
      </c>
      <c r="AA19" s="188">
        <f t="shared" si="8"/>
        <v>2818.8</v>
      </c>
      <c r="AB19" s="188">
        <f t="shared" si="8"/>
        <v>3040.2000000000003</v>
      </c>
      <c r="AC19" s="188">
        <f t="shared" si="8"/>
        <v>738.90000000000009</v>
      </c>
      <c r="AD19" s="172"/>
      <c r="AE19" s="141">
        <v>12</v>
      </c>
    </row>
    <row r="20" spans="1:31">
      <c r="A20" s="182" t="s">
        <v>106</v>
      </c>
      <c r="B20" s="189">
        <f>IFERROR(HLOOKUP($B$7,$F$8:$AC$75,AE20,FALSE),"-  ")</f>
        <v>0.611166253101737</v>
      </c>
      <c r="F20" s="189">
        <f>IFERROR(F17/F15,"-  ")</f>
        <v>0</v>
      </c>
      <c r="G20" s="189">
        <f t="shared" ref="G20:Q20" si="9">IFERROR(G17/G15,"-  ")</f>
        <v>5.2123552123552125E-3</v>
      </c>
      <c r="H20" s="189">
        <f t="shared" si="9"/>
        <v>5.2123552123552125E-3</v>
      </c>
      <c r="I20" s="189">
        <f t="shared" si="9"/>
        <v>7.7316602316602326E-2</v>
      </c>
      <c r="J20" s="189">
        <f t="shared" si="9"/>
        <v>7.8185328185328182E-2</v>
      </c>
      <c r="K20" s="189">
        <f t="shared" si="9"/>
        <v>7.8185328185328182E-2</v>
      </c>
      <c r="L20" s="189">
        <f t="shared" si="9"/>
        <v>7.8185328185328182E-2</v>
      </c>
      <c r="M20" s="189">
        <f t="shared" si="9"/>
        <v>0.14855212355212355</v>
      </c>
      <c r="N20" s="189">
        <f t="shared" si="9"/>
        <v>0.15376447876447877</v>
      </c>
      <c r="O20" s="189">
        <f t="shared" si="9"/>
        <v>0.15723938223938225</v>
      </c>
      <c r="P20" s="189">
        <f t="shared" si="9"/>
        <v>0.26409266409266413</v>
      </c>
      <c r="Q20" s="189">
        <f t="shared" si="9"/>
        <v>0.45173745173745172</v>
      </c>
      <c r="R20" s="189">
        <f>IFERROR(R17/R15,"-  ")</f>
        <v>3.9454094292804005E-2</v>
      </c>
      <c r="S20" s="189">
        <f t="shared" ref="S20:AC20" si="10">IFERROR(S17/S15,"-  ")</f>
        <v>5.2109181141439205E-2</v>
      </c>
      <c r="T20" s="189">
        <f t="shared" si="10"/>
        <v>6.9230769230769262E-2</v>
      </c>
      <c r="U20" s="189">
        <f t="shared" si="10"/>
        <v>8.7096774193548443E-2</v>
      </c>
      <c r="V20" s="189">
        <f t="shared" si="10"/>
        <v>0.16302729528535981</v>
      </c>
      <c r="W20" s="189">
        <f t="shared" si="10"/>
        <v>0.20992555831265514</v>
      </c>
      <c r="X20" s="189">
        <f t="shared" si="10"/>
        <v>0.36774193548387096</v>
      </c>
      <c r="Y20" s="189">
        <f t="shared" si="10"/>
        <v>0.52481389578163773</v>
      </c>
      <c r="Z20" s="189">
        <f t="shared" si="10"/>
        <v>0.52630272952853596</v>
      </c>
      <c r="AA20" s="189">
        <f t="shared" si="10"/>
        <v>0.52630272952853596</v>
      </c>
      <c r="AB20" s="189">
        <f t="shared" si="10"/>
        <v>0.611166253101737</v>
      </c>
      <c r="AC20" s="189">
        <f t="shared" si="10"/>
        <v>0.611166253101737</v>
      </c>
      <c r="AD20" s="190"/>
      <c r="AE20" s="141">
        <v>13</v>
      </c>
    </row>
    <row r="21" spans="1:31">
      <c r="A21" s="182" t="s">
        <v>107</v>
      </c>
      <c r="B21" s="189">
        <f>IFERROR(HLOOKUP($B$7,$F$8:$AC$75,AE21,FALSE),"-  ")</f>
        <v>2.5146401985111666</v>
      </c>
      <c r="F21" s="189">
        <f>IFERROR(F19/F15,"-  ")</f>
        <v>0</v>
      </c>
      <c r="G21" s="189">
        <f t="shared" ref="G21:Q21" si="11">IFERROR(G19/G15,"-  ")</f>
        <v>5.2123552123552125E-3</v>
      </c>
      <c r="H21" s="189">
        <f t="shared" si="11"/>
        <v>0.16505791505791506</v>
      </c>
      <c r="I21" s="189">
        <f t="shared" si="11"/>
        <v>0.6871621621621623</v>
      </c>
      <c r="J21" s="189">
        <f t="shared" si="11"/>
        <v>0.68803088803088808</v>
      </c>
      <c r="K21" s="189">
        <f t="shared" si="11"/>
        <v>0.68803088803088808</v>
      </c>
      <c r="L21" s="189">
        <f t="shared" si="11"/>
        <v>0.94083011583011589</v>
      </c>
      <c r="M21" s="189">
        <f t="shared" si="11"/>
        <v>1.0711389961389961</v>
      </c>
      <c r="N21" s="189">
        <f t="shared" si="11"/>
        <v>1.0850386100386102</v>
      </c>
      <c r="O21" s="189">
        <f t="shared" si="11"/>
        <v>1.0885135135135136</v>
      </c>
      <c r="P21" s="189">
        <f t="shared" si="11"/>
        <v>1.4950772200772202</v>
      </c>
      <c r="Q21" s="189">
        <f t="shared" si="11"/>
        <v>1.6827220077220078</v>
      </c>
      <c r="R21" s="189">
        <f>IFERROR(R19/R15,"-  ")</f>
        <v>1.2104218362282879</v>
      </c>
      <c r="S21" s="189">
        <f t="shared" ref="S21:AC21" si="12">IFERROR(S19/S15,"-  ")</f>
        <v>1.232754342431762</v>
      </c>
      <c r="T21" s="189">
        <f t="shared" si="12"/>
        <v>1.4895781637717123</v>
      </c>
      <c r="U21" s="189">
        <f t="shared" si="12"/>
        <v>1.5267990074441689</v>
      </c>
      <c r="V21" s="189">
        <f t="shared" si="12"/>
        <v>1.7114143920595533</v>
      </c>
      <c r="W21" s="189">
        <f t="shared" si="12"/>
        <v>2.0501240694789087</v>
      </c>
      <c r="X21" s="189">
        <f t="shared" si="12"/>
        <v>2.7275434243176178</v>
      </c>
      <c r="Y21" s="189">
        <f t="shared" si="12"/>
        <v>2.1483870967741936</v>
      </c>
      <c r="Z21" s="189">
        <f t="shared" si="12"/>
        <v>5.5310173697270475</v>
      </c>
      <c r="AA21" s="189">
        <f t="shared" si="12"/>
        <v>2.3315136476426801</v>
      </c>
      <c r="AB21" s="189">
        <f t="shared" si="12"/>
        <v>2.5146401985111666</v>
      </c>
      <c r="AC21" s="189">
        <f t="shared" si="12"/>
        <v>0.611166253101737</v>
      </c>
      <c r="AD21" s="190"/>
      <c r="AE21" s="141">
        <v>14</v>
      </c>
    </row>
    <row r="22" spans="1:31">
      <c r="A22" s="182" t="s">
        <v>108</v>
      </c>
      <c r="B22" s="189">
        <f>IFERROR(HLOOKUP($B$7,$F$8:$AC$75,AE22,FALSE),"-  ")</f>
        <v>0.66672682156553131</v>
      </c>
      <c r="F22" s="189">
        <f>IFERROR(F17/F16,"-  ")</f>
        <v>0</v>
      </c>
      <c r="G22" s="189">
        <f t="shared" ref="G22:Q22" si="13">IFERROR(G17/G16,"-  ")</f>
        <v>3.1274131274131277E-2</v>
      </c>
      <c r="H22" s="189">
        <f t="shared" si="13"/>
        <v>2.084942084942085E-2</v>
      </c>
      <c r="I22" s="189">
        <f t="shared" si="13"/>
        <v>0.23194980694980699</v>
      </c>
      <c r="J22" s="189">
        <f t="shared" si="13"/>
        <v>0.18764478764478765</v>
      </c>
      <c r="K22" s="189">
        <f t="shared" si="13"/>
        <v>0.15637065637065636</v>
      </c>
      <c r="L22" s="189">
        <f t="shared" si="13"/>
        <v>0.13403199117484832</v>
      </c>
      <c r="M22" s="189">
        <f t="shared" si="13"/>
        <v>0.22282818532818535</v>
      </c>
      <c r="N22" s="189">
        <f t="shared" si="13"/>
        <v>0.20501930501930504</v>
      </c>
      <c r="O22" s="189">
        <f t="shared" si="13"/>
        <v>0.18868725868725869</v>
      </c>
      <c r="P22" s="189">
        <f t="shared" si="13"/>
        <v>0.28810108810108814</v>
      </c>
      <c r="Q22" s="189">
        <f t="shared" si="13"/>
        <v>0.45173745173745172</v>
      </c>
      <c r="R22" s="189">
        <f>IFERROR(R17/R16,"-  ")</f>
        <v>0.47344913151364809</v>
      </c>
      <c r="S22" s="189">
        <f t="shared" ref="S22:AC22" si="14">IFERROR(S17/S16,"-  ")</f>
        <v>0.31265508684863524</v>
      </c>
      <c r="T22" s="189">
        <f t="shared" si="14"/>
        <v>0.27692307692307705</v>
      </c>
      <c r="U22" s="189">
        <f t="shared" si="14"/>
        <v>0.26129032258064533</v>
      </c>
      <c r="V22" s="189">
        <f t="shared" si="14"/>
        <v>0.39126550868486359</v>
      </c>
      <c r="W22" s="189">
        <f t="shared" si="14"/>
        <v>0.41985111662531027</v>
      </c>
      <c r="X22" s="189">
        <f t="shared" si="14"/>
        <v>0.63041474654377883</v>
      </c>
      <c r="Y22" s="189">
        <f t="shared" si="14"/>
        <v>0.78722084367245659</v>
      </c>
      <c r="Z22" s="189">
        <f t="shared" si="14"/>
        <v>0.70173697270471458</v>
      </c>
      <c r="AA22" s="189">
        <f t="shared" si="14"/>
        <v>0.63156327543424318</v>
      </c>
      <c r="AB22" s="189">
        <f t="shared" si="14"/>
        <v>0.66672682156553131</v>
      </c>
      <c r="AC22" s="189">
        <f t="shared" si="14"/>
        <v>0.611166253101737</v>
      </c>
      <c r="AD22" s="190"/>
      <c r="AE22" s="141">
        <v>15</v>
      </c>
    </row>
    <row r="23" spans="1:31">
      <c r="A23" s="167" t="s">
        <v>78</v>
      </c>
      <c r="B23" s="191"/>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72"/>
      <c r="AE23" s="141">
        <v>16</v>
      </c>
    </row>
    <row r="24" spans="1:31">
      <c r="A24" s="182" t="s">
        <v>71</v>
      </c>
      <c r="B24" s="178">
        <f>HLOOKUP($B$7,$F$8:$AC$75,AE24,FALSE)</f>
        <v>0</v>
      </c>
      <c r="E24" s="193"/>
      <c r="F24" s="178">
        <f>F12</f>
        <v>0</v>
      </c>
      <c r="G24" s="178">
        <f t="shared" ref="G24:Q24" si="15">F24+G12</f>
        <v>0</v>
      </c>
      <c r="H24" s="178">
        <f t="shared" si="15"/>
        <v>0</v>
      </c>
      <c r="I24" s="178">
        <f t="shared" si="15"/>
        <v>0</v>
      </c>
      <c r="J24" s="178">
        <f t="shared" si="15"/>
        <v>0</v>
      </c>
      <c r="K24" s="178">
        <f t="shared" si="15"/>
        <v>0</v>
      </c>
      <c r="L24" s="178">
        <f t="shared" si="15"/>
        <v>0</v>
      </c>
      <c r="M24" s="178">
        <f t="shared" si="15"/>
        <v>0</v>
      </c>
      <c r="N24" s="178">
        <f t="shared" si="15"/>
        <v>0</v>
      </c>
      <c r="O24" s="178">
        <f t="shared" si="15"/>
        <v>0</v>
      </c>
      <c r="P24" s="178">
        <f t="shared" si="15"/>
        <v>0</v>
      </c>
      <c r="Q24" s="178">
        <f t="shared" si="15"/>
        <v>0</v>
      </c>
      <c r="R24" s="178">
        <f>R12</f>
        <v>0</v>
      </c>
      <c r="S24" s="178">
        <f t="shared" ref="S24:AC24" si="16">R24+S12</f>
        <v>0</v>
      </c>
      <c r="T24" s="178">
        <f t="shared" si="16"/>
        <v>0</v>
      </c>
      <c r="U24" s="178">
        <f t="shared" si="16"/>
        <v>0</v>
      </c>
      <c r="V24" s="178">
        <f t="shared" si="16"/>
        <v>0</v>
      </c>
      <c r="W24" s="178">
        <f t="shared" si="16"/>
        <v>0</v>
      </c>
      <c r="X24" s="178">
        <f t="shared" si="16"/>
        <v>0</v>
      </c>
      <c r="Y24" s="178">
        <f t="shared" si="16"/>
        <v>0</v>
      </c>
      <c r="Z24" s="178">
        <f t="shared" si="16"/>
        <v>0</v>
      </c>
      <c r="AA24" s="178">
        <f t="shared" si="16"/>
        <v>0</v>
      </c>
      <c r="AB24" s="178">
        <f t="shared" si="16"/>
        <v>0</v>
      </c>
      <c r="AC24" s="178">
        <f t="shared" si="16"/>
        <v>0</v>
      </c>
      <c r="AD24" s="172"/>
      <c r="AE24" s="141">
        <v>17</v>
      </c>
    </row>
    <row r="25" spans="1:31">
      <c r="A25" s="182" t="s">
        <v>13</v>
      </c>
      <c r="B25" s="178">
        <f>HLOOKUP($B$7,$F$8:$AC$75,AE25,FALSE)</f>
        <v>0</v>
      </c>
      <c r="E25" s="175" t="s">
        <v>111</v>
      </c>
      <c r="F25" s="179">
        <v>0</v>
      </c>
      <c r="G25" s="179">
        <v>0</v>
      </c>
      <c r="H25" s="179">
        <v>0</v>
      </c>
      <c r="I25" s="179">
        <v>0</v>
      </c>
      <c r="J25" s="179">
        <v>0</v>
      </c>
      <c r="K25" s="179">
        <v>0</v>
      </c>
      <c r="L25" s="179">
        <v>0</v>
      </c>
      <c r="M25" s="179">
        <v>0</v>
      </c>
      <c r="N25" s="179">
        <v>0</v>
      </c>
      <c r="O25" s="179">
        <v>0</v>
      </c>
      <c r="P25" s="179">
        <v>0</v>
      </c>
      <c r="Q25" s="179">
        <v>0</v>
      </c>
      <c r="R25" s="236">
        <v>0</v>
      </c>
      <c r="S25" s="236"/>
      <c r="T25" s="236"/>
      <c r="U25" s="236"/>
      <c r="V25" s="236"/>
      <c r="W25" s="236"/>
      <c r="X25" s="236"/>
      <c r="Y25" s="236"/>
      <c r="Z25" s="236"/>
      <c r="AA25" s="236"/>
      <c r="AB25" s="236"/>
      <c r="AC25" s="236"/>
      <c r="AD25" s="172"/>
      <c r="AE25" s="141">
        <v>18</v>
      </c>
    </row>
    <row r="26" spans="1:31">
      <c r="A26" s="194" t="s">
        <v>22</v>
      </c>
      <c r="B26" s="195">
        <f>HLOOKUP($B$7,$F$8:$AC$75,AE26,FALSE)</f>
        <v>0</v>
      </c>
      <c r="C26" s="187"/>
      <c r="D26" s="187"/>
      <c r="E26" s="196"/>
      <c r="F26" s="195">
        <f>F24+F25</f>
        <v>0</v>
      </c>
      <c r="G26" s="195">
        <f>G24+G25</f>
        <v>0</v>
      </c>
      <c r="H26" s="195">
        <f t="shared" ref="H26:Q26" si="17">H24+H25</f>
        <v>0</v>
      </c>
      <c r="I26" s="195">
        <f>I24+I25</f>
        <v>0</v>
      </c>
      <c r="J26" s="195">
        <f t="shared" si="17"/>
        <v>0</v>
      </c>
      <c r="K26" s="195">
        <f t="shared" si="17"/>
        <v>0</v>
      </c>
      <c r="L26" s="195">
        <f t="shared" si="17"/>
        <v>0</v>
      </c>
      <c r="M26" s="195">
        <f t="shared" si="17"/>
        <v>0</v>
      </c>
      <c r="N26" s="195">
        <f t="shared" si="17"/>
        <v>0</v>
      </c>
      <c r="O26" s="195">
        <f t="shared" si="17"/>
        <v>0</v>
      </c>
      <c r="P26" s="195">
        <f t="shared" si="17"/>
        <v>0</v>
      </c>
      <c r="Q26" s="195">
        <f t="shared" si="17"/>
        <v>0</v>
      </c>
      <c r="R26" s="195">
        <f>R24+R25</f>
        <v>0</v>
      </c>
      <c r="S26" s="195">
        <f>S24+S25</f>
        <v>0</v>
      </c>
      <c r="T26" s="195">
        <f t="shared" ref="T26" si="18">T24+T25</f>
        <v>0</v>
      </c>
      <c r="U26" s="195">
        <f>U24+U25</f>
        <v>0</v>
      </c>
      <c r="V26" s="195">
        <f t="shared" ref="V26:AC26" si="19">V24+V25</f>
        <v>0</v>
      </c>
      <c r="W26" s="195">
        <f t="shared" si="19"/>
        <v>0</v>
      </c>
      <c r="X26" s="195">
        <f t="shared" si="19"/>
        <v>0</v>
      </c>
      <c r="Y26" s="195">
        <f t="shared" si="19"/>
        <v>0</v>
      </c>
      <c r="Z26" s="195">
        <f t="shared" si="19"/>
        <v>0</v>
      </c>
      <c r="AA26" s="195">
        <f t="shared" si="19"/>
        <v>0</v>
      </c>
      <c r="AB26" s="195">
        <f t="shared" si="19"/>
        <v>0</v>
      </c>
      <c r="AC26" s="195">
        <f t="shared" si="19"/>
        <v>0</v>
      </c>
      <c r="AD26" s="172"/>
      <c r="AE26" s="141">
        <v>19</v>
      </c>
    </row>
    <row r="27" spans="1:31">
      <c r="A27" s="167" t="s">
        <v>79</v>
      </c>
      <c r="B27" s="168"/>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2"/>
      <c r="AE27" s="141">
        <v>20</v>
      </c>
    </row>
    <row r="28" spans="1:31">
      <c r="A28" s="182" t="s">
        <v>67</v>
      </c>
      <c r="B28" s="174">
        <f>HLOOKUP($B$7,$F$8:$AC$75,AE28,FALSE)</f>
        <v>0</v>
      </c>
      <c r="F28" s="197">
        <f>F13</f>
        <v>0</v>
      </c>
      <c r="G28" s="197">
        <f t="shared" ref="G28:Q28" si="20">F28+G13</f>
        <v>0</v>
      </c>
      <c r="H28" s="197">
        <f t="shared" si="20"/>
        <v>0</v>
      </c>
      <c r="I28" s="197">
        <f t="shared" si="20"/>
        <v>0</v>
      </c>
      <c r="J28" s="197">
        <f t="shared" si="20"/>
        <v>0</v>
      </c>
      <c r="K28" s="197">
        <f t="shared" si="20"/>
        <v>0</v>
      </c>
      <c r="L28" s="197">
        <f t="shared" si="20"/>
        <v>0</v>
      </c>
      <c r="M28" s="197">
        <f t="shared" si="20"/>
        <v>0</v>
      </c>
      <c r="N28" s="197">
        <f t="shared" si="20"/>
        <v>0</v>
      </c>
      <c r="O28" s="197">
        <f t="shared" si="20"/>
        <v>0</v>
      </c>
      <c r="P28" s="197">
        <f t="shared" si="20"/>
        <v>0</v>
      </c>
      <c r="Q28" s="197">
        <f t="shared" si="20"/>
        <v>0</v>
      </c>
      <c r="R28" s="197">
        <f>R13</f>
        <v>0</v>
      </c>
      <c r="S28" s="197">
        <f t="shared" ref="S28:AC28" si="21">R28+S13</f>
        <v>0</v>
      </c>
      <c r="T28" s="197">
        <f t="shared" si="21"/>
        <v>0</v>
      </c>
      <c r="U28" s="197">
        <f t="shared" si="21"/>
        <v>0</v>
      </c>
      <c r="V28" s="197">
        <f t="shared" si="21"/>
        <v>0</v>
      </c>
      <c r="W28" s="197">
        <f t="shared" si="21"/>
        <v>0</v>
      </c>
      <c r="X28" s="197">
        <f t="shared" si="21"/>
        <v>0</v>
      </c>
      <c r="Y28" s="197">
        <f t="shared" si="21"/>
        <v>0</v>
      </c>
      <c r="Z28" s="197">
        <f t="shared" si="21"/>
        <v>0</v>
      </c>
      <c r="AA28" s="197">
        <f t="shared" si="21"/>
        <v>0</v>
      </c>
      <c r="AB28" s="197">
        <f t="shared" si="21"/>
        <v>0</v>
      </c>
      <c r="AC28" s="197">
        <f t="shared" si="21"/>
        <v>0</v>
      </c>
      <c r="AD28" s="166"/>
      <c r="AE28" s="141">
        <v>21</v>
      </c>
    </row>
    <row r="29" spans="1:31">
      <c r="A29" s="182" t="s">
        <v>9</v>
      </c>
      <c r="B29" s="174">
        <f>HLOOKUP($B$7,$F$8:$AC$75,AE29,FALSE)</f>
        <v>0</v>
      </c>
      <c r="E29" s="175" t="s">
        <v>111</v>
      </c>
      <c r="F29" s="176">
        <v>0</v>
      </c>
      <c r="G29" s="176">
        <v>0</v>
      </c>
      <c r="H29" s="176">
        <v>0</v>
      </c>
      <c r="I29" s="176">
        <v>0</v>
      </c>
      <c r="J29" s="176">
        <v>0</v>
      </c>
      <c r="K29" s="176">
        <v>0</v>
      </c>
      <c r="L29" s="176">
        <v>0</v>
      </c>
      <c r="M29" s="176">
        <v>0</v>
      </c>
      <c r="N29" s="176">
        <v>0</v>
      </c>
      <c r="O29" s="176">
        <v>0</v>
      </c>
      <c r="P29" s="176">
        <v>0</v>
      </c>
      <c r="Q29" s="176">
        <v>0</v>
      </c>
      <c r="R29" s="235">
        <v>0</v>
      </c>
      <c r="S29" s="235"/>
      <c r="T29" s="235"/>
      <c r="U29" s="235"/>
      <c r="V29" s="235"/>
      <c r="W29" s="235"/>
      <c r="X29" s="235"/>
      <c r="Y29" s="235"/>
      <c r="Z29" s="235"/>
      <c r="AA29" s="235"/>
      <c r="AB29" s="235"/>
      <c r="AC29" s="235"/>
      <c r="AD29" s="166"/>
      <c r="AE29" s="141">
        <v>22</v>
      </c>
    </row>
    <row r="30" spans="1:31">
      <c r="A30" s="194" t="s">
        <v>38</v>
      </c>
      <c r="B30" s="186">
        <f>HLOOKUP($B$7,$F$8:$AC$75,AE30,FALSE)</f>
        <v>0</v>
      </c>
      <c r="C30" s="187"/>
      <c r="D30" s="187"/>
      <c r="E30" s="187"/>
      <c r="F30" s="198">
        <f>F28+F29</f>
        <v>0</v>
      </c>
      <c r="G30" s="198">
        <f t="shared" ref="G30:P30" si="22">G28+G29</f>
        <v>0</v>
      </c>
      <c r="H30" s="198">
        <f t="shared" si="22"/>
        <v>0</v>
      </c>
      <c r="I30" s="198">
        <f t="shared" si="22"/>
        <v>0</v>
      </c>
      <c r="J30" s="198">
        <f t="shared" si="22"/>
        <v>0</v>
      </c>
      <c r="K30" s="198">
        <f t="shared" si="22"/>
        <v>0</v>
      </c>
      <c r="L30" s="198">
        <f t="shared" si="22"/>
        <v>0</v>
      </c>
      <c r="M30" s="198">
        <f t="shared" si="22"/>
        <v>0</v>
      </c>
      <c r="N30" s="198">
        <f t="shared" si="22"/>
        <v>0</v>
      </c>
      <c r="O30" s="198">
        <f t="shared" si="22"/>
        <v>0</v>
      </c>
      <c r="P30" s="198">
        <f t="shared" si="22"/>
        <v>0</v>
      </c>
      <c r="Q30" s="198">
        <f>Q28+Q29</f>
        <v>0</v>
      </c>
      <c r="R30" s="198">
        <f>R28+R29</f>
        <v>0</v>
      </c>
      <c r="S30" s="198">
        <f t="shared" ref="S30:AB30" si="23">S28+S29</f>
        <v>0</v>
      </c>
      <c r="T30" s="198">
        <f t="shared" si="23"/>
        <v>0</v>
      </c>
      <c r="U30" s="198">
        <f t="shared" si="23"/>
        <v>0</v>
      </c>
      <c r="V30" s="198">
        <f t="shared" si="23"/>
        <v>0</v>
      </c>
      <c r="W30" s="198">
        <f t="shared" si="23"/>
        <v>0</v>
      </c>
      <c r="X30" s="198">
        <f t="shared" si="23"/>
        <v>0</v>
      </c>
      <c r="Y30" s="198">
        <f t="shared" si="23"/>
        <v>0</v>
      </c>
      <c r="Z30" s="198">
        <f t="shared" si="23"/>
        <v>0</v>
      </c>
      <c r="AA30" s="198">
        <f t="shared" si="23"/>
        <v>0</v>
      </c>
      <c r="AB30" s="198">
        <f t="shared" si="23"/>
        <v>0</v>
      </c>
      <c r="AC30" s="198">
        <f>AC28+AC29</f>
        <v>0</v>
      </c>
      <c r="AD30" s="166"/>
      <c r="AE30" s="141">
        <v>23</v>
      </c>
    </row>
    <row r="31" spans="1:31">
      <c r="A31" s="167" t="s">
        <v>82</v>
      </c>
      <c r="B31" s="168"/>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172"/>
      <c r="AE31" s="141">
        <v>24</v>
      </c>
    </row>
    <row r="32" spans="1:31">
      <c r="A32" s="199" t="s">
        <v>40</v>
      </c>
      <c r="B32" s="200">
        <f t="shared" ref="B32:B40" si="24">HLOOKUP($B$7,$F$8:$AC$75,AE32,FALSE)</f>
        <v>19286</v>
      </c>
      <c r="E32" s="175" t="s">
        <v>24</v>
      </c>
      <c r="F32" s="237">
        <v>5528</v>
      </c>
      <c r="G32" s="237">
        <v>10373</v>
      </c>
      <c r="H32" s="237">
        <v>8018</v>
      </c>
      <c r="I32" s="237">
        <v>5642</v>
      </c>
      <c r="J32" s="237">
        <v>6753</v>
      </c>
      <c r="K32" s="237">
        <v>9473</v>
      </c>
      <c r="L32" s="237">
        <v>7030</v>
      </c>
      <c r="M32" s="237">
        <v>9395</v>
      </c>
      <c r="N32" s="237">
        <v>6639.3586025519617</v>
      </c>
      <c r="O32" s="237">
        <v>7060.6413974480383</v>
      </c>
      <c r="P32" s="237">
        <v>7303</v>
      </c>
      <c r="Q32" s="237">
        <v>9551</v>
      </c>
      <c r="R32" s="237">
        <v>10882</v>
      </c>
      <c r="S32" s="237">
        <v>10294</v>
      </c>
      <c r="T32" s="237">
        <v>34466</v>
      </c>
      <c r="U32" s="237">
        <v>11541</v>
      </c>
      <c r="V32" s="237">
        <v>14665</v>
      </c>
      <c r="W32" s="237">
        <v>31319</v>
      </c>
      <c r="X32" s="237">
        <v>17682</v>
      </c>
      <c r="Y32" s="237">
        <v>22258</v>
      </c>
      <c r="Z32" s="237">
        <v>18975</v>
      </c>
      <c r="AA32" s="237">
        <v>18122</v>
      </c>
      <c r="AB32" s="237">
        <v>19286</v>
      </c>
      <c r="AC32" s="237"/>
      <c r="AD32" s="202">
        <f t="shared" ref="AD32:AD39" si="25">SUM(F32:AC32)</f>
        <v>302256</v>
      </c>
      <c r="AE32" s="141">
        <v>25</v>
      </c>
    </row>
    <row r="33" spans="1:31">
      <c r="A33" s="199" t="s">
        <v>41</v>
      </c>
      <c r="B33" s="200">
        <f t="shared" si="24"/>
        <v>0</v>
      </c>
      <c r="E33" s="175" t="s">
        <v>24</v>
      </c>
      <c r="F33" s="237">
        <v>0</v>
      </c>
      <c r="G33" s="237">
        <v>0</v>
      </c>
      <c r="H33" s="237">
        <v>0</v>
      </c>
      <c r="I33" s="237">
        <v>0</v>
      </c>
      <c r="J33" s="237">
        <v>0</v>
      </c>
      <c r="K33" s="237">
        <v>0</v>
      </c>
      <c r="L33" s="237">
        <v>0</v>
      </c>
      <c r="M33" s="237">
        <v>0</v>
      </c>
      <c r="N33" s="237">
        <v>0</v>
      </c>
      <c r="O33" s="237">
        <v>0</v>
      </c>
      <c r="P33" s="237">
        <v>0</v>
      </c>
      <c r="Q33" s="237">
        <v>0</v>
      </c>
      <c r="R33" s="237">
        <v>0</v>
      </c>
      <c r="S33" s="237"/>
      <c r="T33" s="237"/>
      <c r="U33" s="237"/>
      <c r="V33" s="237"/>
      <c r="W33" s="237">
        <v>0</v>
      </c>
      <c r="X33" s="237">
        <v>0</v>
      </c>
      <c r="Y33" s="237"/>
      <c r="Z33" s="237"/>
      <c r="AA33" s="237"/>
      <c r="AB33" s="237">
        <v>0</v>
      </c>
      <c r="AC33" s="237"/>
      <c r="AD33" s="202">
        <f t="shared" si="25"/>
        <v>0</v>
      </c>
      <c r="AE33" s="141">
        <v>26</v>
      </c>
    </row>
    <row r="34" spans="1:31">
      <c r="A34" s="199" t="s">
        <v>42</v>
      </c>
      <c r="B34" s="200">
        <f t="shared" si="24"/>
        <v>488.58000000000175</v>
      </c>
      <c r="E34" s="175" t="s">
        <v>24</v>
      </c>
      <c r="F34" s="237">
        <v>0</v>
      </c>
      <c r="G34" s="237">
        <v>0</v>
      </c>
      <c r="H34" s="237">
        <v>0</v>
      </c>
      <c r="I34" s="237">
        <v>0</v>
      </c>
      <c r="J34" s="237">
        <v>5131</v>
      </c>
      <c r="K34" s="237">
        <v>1850</v>
      </c>
      <c r="L34" s="237">
        <v>4700.2700000000004</v>
      </c>
      <c r="M34" s="237">
        <v>456.21999999999935</v>
      </c>
      <c r="N34" s="237">
        <v>1924.3999999999996</v>
      </c>
      <c r="O34" s="237">
        <v>1765.25</v>
      </c>
      <c r="P34" s="237">
        <v>1314.6200000000026</v>
      </c>
      <c r="Q34" s="237">
        <v>2442.6299999999974</v>
      </c>
      <c r="R34" s="237">
        <v>2869.41</v>
      </c>
      <c r="S34" s="237">
        <v>0</v>
      </c>
      <c r="T34" s="237">
        <v>1531.7200000000012</v>
      </c>
      <c r="U34" s="237">
        <v>11236.380000000001</v>
      </c>
      <c r="V34" s="237">
        <v>638.98999999999796</v>
      </c>
      <c r="W34" s="237">
        <v>897.78000000000611</v>
      </c>
      <c r="X34" s="237">
        <v>411.34999999999854</v>
      </c>
      <c r="Y34" s="237">
        <v>712.90000000000146</v>
      </c>
      <c r="Z34" s="237">
        <v>1031.3299999999945</v>
      </c>
      <c r="AA34" s="237">
        <v>341.52000000000407</v>
      </c>
      <c r="AB34" s="237">
        <v>488.58000000000175</v>
      </c>
      <c r="AC34" s="237"/>
      <c r="AD34" s="202">
        <f t="shared" si="25"/>
        <v>39744.350000000006</v>
      </c>
      <c r="AE34" s="141">
        <v>27</v>
      </c>
    </row>
    <row r="35" spans="1:31">
      <c r="A35" s="199" t="s">
        <v>43</v>
      </c>
      <c r="B35" s="200">
        <f t="shared" si="24"/>
        <v>2173.3899999999994</v>
      </c>
      <c r="E35" s="175" t="s">
        <v>24</v>
      </c>
      <c r="F35" s="237">
        <v>0</v>
      </c>
      <c r="G35" s="237">
        <v>0</v>
      </c>
      <c r="H35" s="237">
        <v>0</v>
      </c>
      <c r="I35" s="237">
        <v>18</v>
      </c>
      <c r="J35" s="237">
        <v>0</v>
      </c>
      <c r="K35" s="237">
        <v>0</v>
      </c>
      <c r="L35" s="237">
        <v>-0.16000000000000014</v>
      </c>
      <c r="M35" s="237">
        <v>0</v>
      </c>
      <c r="N35" s="237">
        <v>0</v>
      </c>
      <c r="O35" s="237">
        <v>0</v>
      </c>
      <c r="P35" s="237">
        <v>5956.59</v>
      </c>
      <c r="Q35" s="237">
        <v>0</v>
      </c>
      <c r="R35" s="237">
        <v>0</v>
      </c>
      <c r="S35" s="237">
        <v>3786.58</v>
      </c>
      <c r="T35" s="237">
        <v>4080.8500000000004</v>
      </c>
      <c r="U35" s="237">
        <v>2559.6299999999974</v>
      </c>
      <c r="V35" s="237">
        <v>5092.1900000000023</v>
      </c>
      <c r="W35" s="237">
        <v>2409.6800000000003</v>
      </c>
      <c r="X35" s="237">
        <v>0</v>
      </c>
      <c r="Y35" s="237">
        <v>1978.5499999999993</v>
      </c>
      <c r="Z35" s="237">
        <v>4145.82</v>
      </c>
      <c r="AA35" s="237">
        <v>0</v>
      </c>
      <c r="AB35" s="237">
        <v>2173.3899999999994</v>
      </c>
      <c r="AC35" s="237"/>
      <c r="AD35" s="202">
        <f t="shared" si="25"/>
        <v>32201.119999999999</v>
      </c>
      <c r="AE35" s="141">
        <v>28</v>
      </c>
    </row>
    <row r="36" spans="1:31">
      <c r="A36" s="199" t="s">
        <v>44</v>
      </c>
      <c r="B36" s="200">
        <f t="shared" si="24"/>
        <v>11800</v>
      </c>
      <c r="E36" s="175" t="s">
        <v>24</v>
      </c>
      <c r="F36" s="237">
        <v>0</v>
      </c>
      <c r="G36" s="237">
        <v>720</v>
      </c>
      <c r="H36" s="237">
        <v>75</v>
      </c>
      <c r="I36" s="237">
        <v>2075</v>
      </c>
      <c r="J36" s="237">
        <v>0</v>
      </c>
      <c r="K36" s="237">
        <v>225</v>
      </c>
      <c r="L36" s="237">
        <v>0</v>
      </c>
      <c r="M36" s="237">
        <v>13237.5</v>
      </c>
      <c r="N36" s="237">
        <v>9375</v>
      </c>
      <c r="O36" s="237">
        <v>15825</v>
      </c>
      <c r="P36" s="237">
        <v>0</v>
      </c>
      <c r="Q36" s="237">
        <v>17553.75</v>
      </c>
      <c r="R36" s="237">
        <v>18547.5</v>
      </c>
      <c r="S36" s="237">
        <v>15975</v>
      </c>
      <c r="T36" s="237">
        <v>23442.5</v>
      </c>
      <c r="U36" s="237">
        <v>16605</v>
      </c>
      <c r="V36" s="237">
        <v>285</v>
      </c>
      <c r="W36" s="237">
        <v>16575</v>
      </c>
      <c r="X36" s="237">
        <v>130250</v>
      </c>
      <c r="Y36" s="237">
        <v>31725</v>
      </c>
      <c r="Z36" s="237">
        <v>38337.5</v>
      </c>
      <c r="AA36" s="237">
        <v>1610</v>
      </c>
      <c r="AB36" s="237">
        <v>11800</v>
      </c>
      <c r="AC36" s="237"/>
      <c r="AD36" s="202">
        <f t="shared" si="25"/>
        <v>364238.75</v>
      </c>
      <c r="AE36" s="141">
        <v>29</v>
      </c>
    </row>
    <row r="37" spans="1:31">
      <c r="A37" s="199" t="s">
        <v>45</v>
      </c>
      <c r="B37" s="200">
        <f t="shared" si="24"/>
        <v>6023.2700000000041</v>
      </c>
      <c r="E37" s="175" t="s">
        <v>24</v>
      </c>
      <c r="F37" s="237">
        <v>0</v>
      </c>
      <c r="G37" s="237">
        <v>0</v>
      </c>
      <c r="H37" s="237">
        <v>0</v>
      </c>
      <c r="I37" s="237">
        <v>13190</v>
      </c>
      <c r="J37" s="237">
        <v>0</v>
      </c>
      <c r="K37" s="237">
        <v>578</v>
      </c>
      <c r="L37" s="237">
        <v>9276.630000000001</v>
      </c>
      <c r="M37" s="237">
        <v>5536.5999999999985</v>
      </c>
      <c r="N37" s="237">
        <v>0</v>
      </c>
      <c r="O37" s="237">
        <v>1068.5499999999993</v>
      </c>
      <c r="P37" s="237">
        <v>13898.720000000001</v>
      </c>
      <c r="Q37" s="237">
        <v>0</v>
      </c>
      <c r="R37" s="237">
        <v>0</v>
      </c>
      <c r="S37" s="237">
        <v>8428.1699999999983</v>
      </c>
      <c r="T37" s="237">
        <v>9083.1600000000035</v>
      </c>
      <c r="U37" s="237">
        <v>5697.2299999999959</v>
      </c>
      <c r="V37" s="237">
        <v>11334.229999999996</v>
      </c>
      <c r="W37" s="237">
        <v>5724.2000000000116</v>
      </c>
      <c r="X37" s="237">
        <v>0</v>
      </c>
      <c r="Y37" s="237">
        <v>4403.8600000000006</v>
      </c>
      <c r="Z37" s="237">
        <v>11583.439999999988</v>
      </c>
      <c r="AA37" s="237">
        <v>0</v>
      </c>
      <c r="AB37" s="237">
        <v>6023.2700000000041</v>
      </c>
      <c r="AC37" s="237"/>
      <c r="AD37" s="202">
        <f t="shared" si="25"/>
        <v>105826.06</v>
      </c>
      <c r="AE37" s="141">
        <v>30</v>
      </c>
    </row>
    <row r="38" spans="1:31">
      <c r="A38" s="199" t="s">
        <v>46</v>
      </c>
      <c r="B38" s="200">
        <f t="shared" si="24"/>
        <v>57</v>
      </c>
      <c r="E38" s="175" t="s">
        <v>24</v>
      </c>
      <c r="F38" s="237">
        <v>0</v>
      </c>
      <c r="G38" s="237">
        <v>0</v>
      </c>
      <c r="H38" s="237">
        <v>0</v>
      </c>
      <c r="I38" s="237">
        <v>0</v>
      </c>
      <c r="J38" s="237">
        <v>44</v>
      </c>
      <c r="K38" s="237">
        <v>293</v>
      </c>
      <c r="L38" s="237">
        <v>1086</v>
      </c>
      <c r="M38" s="237">
        <v>459</v>
      </c>
      <c r="N38" s="237">
        <v>-1094</v>
      </c>
      <c r="O38" s="237">
        <v>133</v>
      </c>
      <c r="P38" s="237">
        <v>138.0799999999997</v>
      </c>
      <c r="Q38" s="237">
        <v>236.9200000000003</v>
      </c>
      <c r="R38" s="237">
        <v>52</v>
      </c>
      <c r="S38" s="237">
        <v>46</v>
      </c>
      <c r="T38" s="237">
        <v>95</v>
      </c>
      <c r="U38" s="237">
        <v>46</v>
      </c>
      <c r="V38" s="237">
        <v>58</v>
      </c>
      <c r="W38" s="237">
        <v>75</v>
      </c>
      <c r="X38" s="237">
        <v>47</v>
      </c>
      <c r="Y38" s="237">
        <v>67</v>
      </c>
      <c r="Z38" s="237">
        <v>58</v>
      </c>
      <c r="AA38" s="237">
        <v>54</v>
      </c>
      <c r="AB38" s="237">
        <v>57</v>
      </c>
      <c r="AC38" s="237"/>
      <c r="AD38" s="202">
        <f t="shared" si="25"/>
        <v>1951</v>
      </c>
      <c r="AE38" s="141">
        <v>31</v>
      </c>
    </row>
    <row r="39" spans="1:31">
      <c r="A39" s="199" t="s">
        <v>83</v>
      </c>
      <c r="B39" s="200">
        <f t="shared" si="24"/>
        <v>811</v>
      </c>
      <c r="E39" s="175" t="s">
        <v>24</v>
      </c>
      <c r="F39" s="237">
        <v>94</v>
      </c>
      <c r="G39" s="237">
        <v>189</v>
      </c>
      <c r="H39" s="237">
        <v>747</v>
      </c>
      <c r="I39" s="237">
        <v>216</v>
      </c>
      <c r="J39" s="237">
        <v>325</v>
      </c>
      <c r="K39" s="237">
        <v>256</v>
      </c>
      <c r="L39" s="237">
        <v>253</v>
      </c>
      <c r="M39" s="237">
        <v>466</v>
      </c>
      <c r="N39" s="237">
        <v>1422</v>
      </c>
      <c r="O39" s="237">
        <v>77</v>
      </c>
      <c r="P39" s="237">
        <v>451</v>
      </c>
      <c r="Q39" s="237">
        <v>1567</v>
      </c>
      <c r="R39" s="237">
        <v>666</v>
      </c>
      <c r="S39" s="237">
        <v>829</v>
      </c>
      <c r="T39" s="237">
        <v>2441</v>
      </c>
      <c r="U39" s="237">
        <v>881</v>
      </c>
      <c r="V39" s="237">
        <v>676</v>
      </c>
      <c r="W39" s="237">
        <v>2261</v>
      </c>
      <c r="X39" s="237">
        <v>3678</v>
      </c>
      <c r="Y39" s="237">
        <v>1693</v>
      </c>
      <c r="Z39" s="237">
        <v>2453</v>
      </c>
      <c r="AA39" s="237">
        <v>401</v>
      </c>
      <c r="AB39" s="237">
        <v>811</v>
      </c>
      <c r="AC39" s="237"/>
      <c r="AD39" s="202">
        <f t="shared" si="25"/>
        <v>22853</v>
      </c>
      <c r="AE39" s="141">
        <v>32</v>
      </c>
    </row>
    <row r="40" spans="1:31">
      <c r="A40" s="194" t="s">
        <v>47</v>
      </c>
      <c r="B40" s="203">
        <f t="shared" si="24"/>
        <v>40639.240000000005</v>
      </c>
      <c r="C40" s="187"/>
      <c r="D40" s="187"/>
      <c r="E40" s="187"/>
      <c r="F40" s="308">
        <f>SUM(F32:F39)</f>
        <v>5622</v>
      </c>
      <c r="G40" s="308">
        <f>SUM(G32:G39)</f>
        <v>11282</v>
      </c>
      <c r="H40" s="308">
        <f t="shared" ref="H40:Q40" si="26">SUM(H32:H39)</f>
        <v>8840</v>
      </c>
      <c r="I40" s="308">
        <f t="shared" si="26"/>
        <v>21141</v>
      </c>
      <c r="J40" s="308">
        <f t="shared" si="26"/>
        <v>12253</v>
      </c>
      <c r="K40" s="308">
        <f t="shared" si="26"/>
        <v>12675</v>
      </c>
      <c r="L40" s="308">
        <f t="shared" si="26"/>
        <v>22345.74</v>
      </c>
      <c r="M40" s="308">
        <f t="shared" si="26"/>
        <v>29550.32</v>
      </c>
      <c r="N40" s="308">
        <f t="shared" si="26"/>
        <v>18266.758602551963</v>
      </c>
      <c r="O40" s="308">
        <f t="shared" si="26"/>
        <v>25929.441397448038</v>
      </c>
      <c r="P40" s="308">
        <f t="shared" si="26"/>
        <v>29062.010000000002</v>
      </c>
      <c r="Q40" s="308">
        <f t="shared" si="26"/>
        <v>31351.3</v>
      </c>
      <c r="R40" s="308">
        <f>SUM(R32:R39)</f>
        <v>33016.910000000003</v>
      </c>
      <c r="S40" s="308">
        <f>SUM(S32:S39)</f>
        <v>39358.75</v>
      </c>
      <c r="T40" s="308">
        <f t="shared" ref="T40:AC40" si="27">SUM(T32:T39)</f>
        <v>75140.23000000001</v>
      </c>
      <c r="U40" s="308">
        <f t="shared" si="27"/>
        <v>48566.239999999991</v>
      </c>
      <c r="V40" s="308">
        <f t="shared" si="27"/>
        <v>32749.409999999996</v>
      </c>
      <c r="W40" s="308">
        <f t="shared" si="27"/>
        <v>59261.660000000018</v>
      </c>
      <c r="X40" s="308">
        <f t="shared" si="27"/>
        <v>152068.35</v>
      </c>
      <c r="Y40" s="204">
        <f t="shared" si="27"/>
        <v>62838.31</v>
      </c>
      <c r="Z40" s="204">
        <f t="shared" si="27"/>
        <v>76584.089999999982</v>
      </c>
      <c r="AA40" s="204">
        <f t="shared" si="27"/>
        <v>20528.520000000004</v>
      </c>
      <c r="AB40" s="204">
        <f t="shared" si="27"/>
        <v>40639.240000000005</v>
      </c>
      <c r="AC40" s="204">
        <f t="shared" si="27"/>
        <v>0</v>
      </c>
      <c r="AD40" s="205">
        <f>SUM(F40:AC40)</f>
        <v>869070.27999999991</v>
      </c>
      <c r="AE40" s="141">
        <v>33</v>
      </c>
    </row>
    <row r="41" spans="1:31">
      <c r="A41" s="167" t="s">
        <v>84</v>
      </c>
      <c r="B41" s="168"/>
      <c r="F41" s="264"/>
      <c r="G41" s="264"/>
      <c r="H41" s="264"/>
      <c r="I41" s="264"/>
      <c r="J41" s="264"/>
      <c r="K41" s="264"/>
      <c r="L41" s="264"/>
      <c r="M41" s="264"/>
      <c r="N41" s="264"/>
      <c r="O41" s="264"/>
      <c r="P41" s="264"/>
      <c r="Q41" s="264"/>
      <c r="R41" s="264"/>
      <c r="S41" s="264"/>
      <c r="T41" s="264"/>
      <c r="U41" s="264"/>
      <c r="V41" s="264"/>
      <c r="W41" s="264"/>
      <c r="X41" s="264"/>
      <c r="Y41" s="171"/>
      <c r="Z41" s="171"/>
      <c r="AA41" s="171"/>
      <c r="AB41" s="171"/>
      <c r="AC41" s="171"/>
      <c r="AD41" s="172"/>
      <c r="AE41" s="141">
        <v>34</v>
      </c>
    </row>
    <row r="42" spans="1:31">
      <c r="A42" s="199" t="s">
        <v>88</v>
      </c>
      <c r="B42" s="206">
        <f t="shared" ref="B42:B49" si="28">HLOOKUP($B$7,$F$8:$AC$75,AE42,FALSE)</f>
        <v>0</v>
      </c>
      <c r="E42" s="175" t="s">
        <v>111</v>
      </c>
      <c r="F42" s="237">
        <v>0</v>
      </c>
      <c r="G42" s="237">
        <v>0</v>
      </c>
      <c r="H42" s="237">
        <v>0</v>
      </c>
      <c r="I42" s="237">
        <v>0</v>
      </c>
      <c r="J42" s="237">
        <v>0</v>
      </c>
      <c r="K42" s="237">
        <v>0</v>
      </c>
      <c r="L42" s="237">
        <v>0</v>
      </c>
      <c r="M42" s="237">
        <v>0</v>
      </c>
      <c r="N42" s="237">
        <v>0</v>
      </c>
      <c r="O42" s="237">
        <v>0</v>
      </c>
      <c r="P42" s="237">
        <v>0</v>
      </c>
      <c r="Q42" s="237">
        <v>0</v>
      </c>
      <c r="R42" s="237">
        <v>0</v>
      </c>
      <c r="S42" s="237">
        <v>0</v>
      </c>
      <c r="T42" s="237">
        <v>0</v>
      </c>
      <c r="U42" s="237">
        <v>0</v>
      </c>
      <c r="V42" s="237">
        <v>0</v>
      </c>
      <c r="W42" s="237"/>
      <c r="X42" s="237"/>
      <c r="Y42" s="237"/>
      <c r="Z42" s="237"/>
      <c r="AA42" s="237"/>
      <c r="AB42" s="237"/>
      <c r="AC42" s="237"/>
      <c r="AD42" s="172"/>
      <c r="AE42" s="141">
        <v>35</v>
      </c>
    </row>
    <row r="43" spans="1:31">
      <c r="A43" s="199" t="s">
        <v>89</v>
      </c>
      <c r="B43" s="206">
        <f t="shared" si="28"/>
        <v>0</v>
      </c>
      <c r="E43" s="175" t="s">
        <v>111</v>
      </c>
      <c r="F43" s="237">
        <v>0</v>
      </c>
      <c r="G43" s="237">
        <v>0</v>
      </c>
      <c r="H43" s="237">
        <v>0</v>
      </c>
      <c r="I43" s="237">
        <v>0</v>
      </c>
      <c r="J43" s="237">
        <v>0</v>
      </c>
      <c r="K43" s="237">
        <v>0</v>
      </c>
      <c r="L43" s="237">
        <v>0</v>
      </c>
      <c r="M43" s="237">
        <v>0</v>
      </c>
      <c r="N43" s="237">
        <v>0</v>
      </c>
      <c r="O43" s="237">
        <v>0</v>
      </c>
      <c r="P43" s="237">
        <v>0</v>
      </c>
      <c r="Q43" s="237">
        <v>0</v>
      </c>
      <c r="R43" s="237"/>
      <c r="S43" s="237"/>
      <c r="T43" s="237"/>
      <c r="U43" s="237"/>
      <c r="V43" s="237"/>
      <c r="W43" s="237"/>
      <c r="X43" s="237"/>
      <c r="Y43" s="237"/>
      <c r="Z43" s="237"/>
      <c r="AA43" s="237"/>
      <c r="AB43" s="237"/>
      <c r="AC43" s="237"/>
      <c r="AD43" s="172"/>
      <c r="AE43" s="141">
        <v>36</v>
      </c>
    </row>
    <row r="44" spans="1:31">
      <c r="A44" s="199" t="s">
        <v>90</v>
      </c>
      <c r="B44" s="206">
        <f t="shared" si="28"/>
        <v>0</v>
      </c>
      <c r="E44" s="175" t="s">
        <v>111</v>
      </c>
      <c r="F44" s="237">
        <v>0</v>
      </c>
      <c r="G44" s="237">
        <v>0</v>
      </c>
      <c r="H44" s="237">
        <v>0</v>
      </c>
      <c r="I44" s="237">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c r="AD44" s="172"/>
      <c r="AE44" s="141">
        <v>37</v>
      </c>
    </row>
    <row r="45" spans="1:31">
      <c r="A45" s="199" t="s">
        <v>91</v>
      </c>
      <c r="B45" s="206">
        <f t="shared" si="28"/>
        <v>0</v>
      </c>
      <c r="E45" s="175" t="s">
        <v>111</v>
      </c>
      <c r="F45" s="237">
        <v>0</v>
      </c>
      <c r="G45" s="237">
        <v>0</v>
      </c>
      <c r="H45" s="237">
        <v>0</v>
      </c>
      <c r="I45" s="237">
        <v>0</v>
      </c>
      <c r="J45" s="237">
        <v>0</v>
      </c>
      <c r="K45" s="237">
        <v>0</v>
      </c>
      <c r="L45" s="237">
        <v>0</v>
      </c>
      <c r="M45" s="237">
        <v>0</v>
      </c>
      <c r="N45" s="237">
        <v>0</v>
      </c>
      <c r="O45" s="237">
        <v>0</v>
      </c>
      <c r="P45" s="237">
        <v>0</v>
      </c>
      <c r="Q45" s="237">
        <v>0</v>
      </c>
      <c r="R45" s="237">
        <v>0</v>
      </c>
      <c r="S45" s="237">
        <v>0</v>
      </c>
      <c r="T45" s="237">
        <v>0</v>
      </c>
      <c r="U45" s="237">
        <v>0</v>
      </c>
      <c r="V45" s="237">
        <v>0</v>
      </c>
      <c r="W45" s="237">
        <v>0</v>
      </c>
      <c r="X45" s="237">
        <v>0</v>
      </c>
      <c r="Y45" s="237">
        <v>0</v>
      </c>
      <c r="Z45" s="237">
        <v>0</v>
      </c>
      <c r="AA45" s="237">
        <v>0</v>
      </c>
      <c r="AB45" s="237">
        <v>0</v>
      </c>
      <c r="AC45" s="237"/>
      <c r="AD45" s="172"/>
      <c r="AE45" s="141">
        <v>38</v>
      </c>
    </row>
    <row r="46" spans="1:31">
      <c r="A46" s="199" t="s">
        <v>92</v>
      </c>
      <c r="B46" s="206">
        <f t="shared" si="28"/>
        <v>397124.99</v>
      </c>
      <c r="E46" s="175" t="s">
        <v>111</v>
      </c>
      <c r="F46" s="237">
        <v>0</v>
      </c>
      <c r="G46" s="237">
        <v>0</v>
      </c>
      <c r="H46" s="237">
        <v>48750</v>
      </c>
      <c r="I46" s="237">
        <v>152925</v>
      </c>
      <c r="J46" s="237">
        <v>152925</v>
      </c>
      <c r="K46" s="237">
        <v>152925</v>
      </c>
      <c r="L46" s="237">
        <v>276425</v>
      </c>
      <c r="M46" s="237">
        <v>290375</v>
      </c>
      <c r="N46" s="237">
        <v>283700</v>
      </c>
      <c r="O46" s="237">
        <v>263375</v>
      </c>
      <c r="P46" s="237">
        <v>328625</v>
      </c>
      <c r="Q46" s="237">
        <v>311150</v>
      </c>
      <c r="R46" s="237">
        <v>345650</v>
      </c>
      <c r="S46" s="237">
        <v>365299.99</v>
      </c>
      <c r="T46" s="237">
        <v>355587.49</v>
      </c>
      <c r="U46" s="237">
        <v>360462.49</v>
      </c>
      <c r="V46" s="237">
        <v>387537.49</v>
      </c>
      <c r="W46" s="237">
        <v>488087.49</v>
      </c>
      <c r="X46" s="237">
        <v>590712.49</v>
      </c>
      <c r="Y46" s="237">
        <v>406374.99</v>
      </c>
      <c r="Z46" s="237">
        <v>363074.99</v>
      </c>
      <c r="AA46" s="237">
        <v>376524.99</v>
      </c>
      <c r="AB46" s="237">
        <v>397124.99</v>
      </c>
      <c r="AC46" s="237"/>
      <c r="AD46" s="172"/>
      <c r="AE46" s="141">
        <v>39</v>
      </c>
    </row>
    <row r="47" spans="1:31">
      <c r="A47" s="199" t="s">
        <v>93</v>
      </c>
      <c r="B47" s="206">
        <f t="shared" si="28"/>
        <v>0</v>
      </c>
      <c r="E47" s="175" t="s">
        <v>111</v>
      </c>
      <c r="F47" s="237">
        <v>0</v>
      </c>
      <c r="G47" s="237">
        <v>0</v>
      </c>
      <c r="H47" s="237">
        <v>0</v>
      </c>
      <c r="I47" s="237">
        <v>0</v>
      </c>
      <c r="J47" s="237">
        <v>0</v>
      </c>
      <c r="K47" s="237">
        <v>0</v>
      </c>
      <c r="L47" s="237">
        <v>0</v>
      </c>
      <c r="M47" s="237">
        <v>0</v>
      </c>
      <c r="N47" s="237">
        <v>0</v>
      </c>
      <c r="O47" s="237">
        <v>0</v>
      </c>
      <c r="P47" s="237">
        <v>0</v>
      </c>
      <c r="Q47" s="237">
        <v>0</v>
      </c>
      <c r="R47" s="237">
        <v>0</v>
      </c>
      <c r="S47" s="237">
        <v>0</v>
      </c>
      <c r="T47" s="237">
        <v>0</v>
      </c>
      <c r="U47" s="237">
        <v>0</v>
      </c>
      <c r="V47" s="237">
        <v>0</v>
      </c>
      <c r="W47" s="237">
        <v>0</v>
      </c>
      <c r="X47" s="237">
        <v>0</v>
      </c>
      <c r="Y47" s="237">
        <v>0</v>
      </c>
      <c r="Z47" s="237">
        <v>0</v>
      </c>
      <c r="AA47" s="237">
        <v>0</v>
      </c>
      <c r="AB47" s="237">
        <v>0</v>
      </c>
      <c r="AC47" s="237"/>
      <c r="AD47" s="172"/>
      <c r="AE47" s="141">
        <v>40</v>
      </c>
    </row>
    <row r="48" spans="1:31">
      <c r="A48" s="199" t="s">
        <v>94</v>
      </c>
      <c r="B48" s="206">
        <f t="shared" si="28"/>
        <v>0</v>
      </c>
      <c r="E48" s="175" t="s">
        <v>111</v>
      </c>
      <c r="F48" s="237">
        <v>0</v>
      </c>
      <c r="G48" s="237">
        <v>0</v>
      </c>
      <c r="H48" s="237">
        <v>0</v>
      </c>
      <c r="I48" s="237">
        <v>0</v>
      </c>
      <c r="J48" s="237">
        <v>0</v>
      </c>
      <c r="K48" s="237">
        <v>0</v>
      </c>
      <c r="L48" s="237">
        <v>0</v>
      </c>
      <c r="M48" s="237">
        <v>0</v>
      </c>
      <c r="N48" s="237">
        <v>0</v>
      </c>
      <c r="O48" s="237">
        <v>0</v>
      </c>
      <c r="P48" s="237">
        <v>0</v>
      </c>
      <c r="Q48" s="237">
        <v>0</v>
      </c>
      <c r="R48" s="237">
        <v>0</v>
      </c>
      <c r="S48" s="237">
        <v>0</v>
      </c>
      <c r="T48" s="237">
        <v>0</v>
      </c>
      <c r="U48" s="237">
        <v>0</v>
      </c>
      <c r="V48" s="237">
        <v>0</v>
      </c>
      <c r="W48" s="237"/>
      <c r="X48" s="237"/>
      <c r="Y48" s="237"/>
      <c r="Z48" s="237"/>
      <c r="AA48" s="237"/>
      <c r="AB48" s="237"/>
      <c r="AC48" s="237"/>
      <c r="AD48" s="172"/>
      <c r="AE48" s="141">
        <v>41</v>
      </c>
    </row>
    <row r="49" spans="1:31">
      <c r="A49" s="199" t="s">
        <v>95</v>
      </c>
      <c r="B49" s="206">
        <f t="shared" si="28"/>
        <v>0</v>
      </c>
      <c r="E49" s="175" t="s">
        <v>111</v>
      </c>
      <c r="F49" s="237">
        <v>0</v>
      </c>
      <c r="G49" s="237">
        <v>0</v>
      </c>
      <c r="H49" s="237">
        <v>0</v>
      </c>
      <c r="I49" s="237">
        <v>0</v>
      </c>
      <c r="J49" s="237">
        <v>0</v>
      </c>
      <c r="K49" s="237">
        <v>0</v>
      </c>
      <c r="L49" s="237">
        <v>0</v>
      </c>
      <c r="M49" s="237">
        <v>0</v>
      </c>
      <c r="N49" s="237">
        <v>0</v>
      </c>
      <c r="O49" s="237">
        <v>0</v>
      </c>
      <c r="P49" s="237">
        <v>0</v>
      </c>
      <c r="Q49" s="237">
        <v>0</v>
      </c>
      <c r="R49" s="237">
        <v>0</v>
      </c>
      <c r="S49" s="237">
        <v>0</v>
      </c>
      <c r="T49" s="237">
        <v>0</v>
      </c>
      <c r="U49" s="237">
        <v>0</v>
      </c>
      <c r="V49" s="237">
        <v>0</v>
      </c>
      <c r="W49" s="237"/>
      <c r="X49" s="237"/>
      <c r="Y49" s="237"/>
      <c r="Z49" s="237"/>
      <c r="AA49" s="237"/>
      <c r="AB49" s="237"/>
      <c r="AC49" s="237"/>
      <c r="AD49" s="172"/>
      <c r="AE49" s="141">
        <v>42</v>
      </c>
    </row>
    <row r="50" spans="1:31">
      <c r="A50" s="167" t="s">
        <v>50</v>
      </c>
      <c r="B50" s="168"/>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2"/>
      <c r="AE50" s="141">
        <v>43</v>
      </c>
    </row>
    <row r="51" spans="1:31">
      <c r="A51" s="136" t="s">
        <v>59</v>
      </c>
      <c r="B51" s="207">
        <f>HLOOKUP($B$7,$F$8:$AC$75,AE51,FALSE)</f>
        <v>442876</v>
      </c>
      <c r="F51" s="208">
        <f>$F$4</f>
        <v>379607</v>
      </c>
      <c r="G51" s="208">
        <f t="shared" ref="G51:Q51" si="29">$F$4</f>
        <v>379607</v>
      </c>
      <c r="H51" s="208">
        <f t="shared" si="29"/>
        <v>379607</v>
      </c>
      <c r="I51" s="208">
        <f t="shared" si="29"/>
        <v>379607</v>
      </c>
      <c r="J51" s="208">
        <f t="shared" si="29"/>
        <v>379607</v>
      </c>
      <c r="K51" s="208">
        <f t="shared" si="29"/>
        <v>379607</v>
      </c>
      <c r="L51" s="208">
        <f t="shared" si="29"/>
        <v>379607</v>
      </c>
      <c r="M51" s="208">
        <f t="shared" si="29"/>
        <v>379607</v>
      </c>
      <c r="N51" s="208">
        <f t="shared" si="29"/>
        <v>379607</v>
      </c>
      <c r="O51" s="208">
        <f t="shared" si="29"/>
        <v>379607</v>
      </c>
      <c r="P51" s="208">
        <f t="shared" si="29"/>
        <v>379607</v>
      </c>
      <c r="Q51" s="208">
        <f t="shared" si="29"/>
        <v>379607</v>
      </c>
      <c r="R51" s="208">
        <f>$G$4</f>
        <v>442876</v>
      </c>
      <c r="S51" s="208">
        <f t="shared" ref="S51:AC51" si="30">$G$4</f>
        <v>442876</v>
      </c>
      <c r="T51" s="208">
        <f t="shared" si="30"/>
        <v>442876</v>
      </c>
      <c r="U51" s="208">
        <f t="shared" si="30"/>
        <v>442876</v>
      </c>
      <c r="V51" s="208">
        <f t="shared" si="30"/>
        <v>442876</v>
      </c>
      <c r="W51" s="208">
        <f t="shared" si="30"/>
        <v>442876</v>
      </c>
      <c r="X51" s="208">
        <f t="shared" si="30"/>
        <v>442876</v>
      </c>
      <c r="Y51" s="208">
        <f t="shared" si="30"/>
        <v>442876</v>
      </c>
      <c r="Z51" s="208">
        <f t="shared" si="30"/>
        <v>442876</v>
      </c>
      <c r="AA51" s="208">
        <f t="shared" si="30"/>
        <v>442876</v>
      </c>
      <c r="AB51" s="208">
        <f t="shared" si="30"/>
        <v>442876</v>
      </c>
      <c r="AC51" s="208">
        <f t="shared" si="30"/>
        <v>442876</v>
      </c>
      <c r="AD51" s="209"/>
      <c r="AE51" s="141">
        <v>44</v>
      </c>
    </row>
    <row r="52" spans="1:31">
      <c r="A52" s="136" t="s">
        <v>60</v>
      </c>
      <c r="B52" s="207">
        <f>HLOOKUP($B$7,$F$8:$AC$75,AE52,FALSE)</f>
        <v>405969.66666666663</v>
      </c>
      <c r="F52" s="210">
        <f t="shared" ref="F52:AC52" si="31">F51*(F9/12)</f>
        <v>31633.916666666664</v>
      </c>
      <c r="G52" s="210">
        <f t="shared" si="31"/>
        <v>63267.833333333328</v>
      </c>
      <c r="H52" s="210">
        <f t="shared" si="31"/>
        <v>94901.75</v>
      </c>
      <c r="I52" s="210">
        <f t="shared" si="31"/>
        <v>126535.66666666666</v>
      </c>
      <c r="J52" s="210">
        <f t="shared" si="31"/>
        <v>158169.58333333334</v>
      </c>
      <c r="K52" s="210">
        <f t="shared" si="31"/>
        <v>189803.5</v>
      </c>
      <c r="L52" s="210">
        <f t="shared" si="31"/>
        <v>221437.41666666669</v>
      </c>
      <c r="M52" s="210">
        <f t="shared" si="31"/>
        <v>253071.33333333331</v>
      </c>
      <c r="N52" s="210">
        <f t="shared" si="31"/>
        <v>284705.25</v>
      </c>
      <c r="O52" s="210">
        <f t="shared" si="31"/>
        <v>316339.16666666669</v>
      </c>
      <c r="P52" s="210">
        <f t="shared" si="31"/>
        <v>347973.08333333331</v>
      </c>
      <c r="Q52" s="210">
        <f t="shared" si="31"/>
        <v>379607</v>
      </c>
      <c r="R52" s="210">
        <f t="shared" si="31"/>
        <v>36906.333333333328</v>
      </c>
      <c r="S52" s="210">
        <f t="shared" si="31"/>
        <v>73812.666666666657</v>
      </c>
      <c r="T52" s="210">
        <f t="shared" si="31"/>
        <v>110719</v>
      </c>
      <c r="U52" s="210">
        <f t="shared" si="31"/>
        <v>147625.33333333331</v>
      </c>
      <c r="V52" s="210">
        <f t="shared" si="31"/>
        <v>184531.66666666669</v>
      </c>
      <c r="W52" s="210">
        <f t="shared" si="31"/>
        <v>221438</v>
      </c>
      <c r="X52" s="210">
        <f t="shared" si="31"/>
        <v>258344.33333333334</v>
      </c>
      <c r="Y52" s="210">
        <f t="shared" si="31"/>
        <v>295250.66666666663</v>
      </c>
      <c r="Z52" s="210">
        <f t="shared" si="31"/>
        <v>332157</v>
      </c>
      <c r="AA52" s="210">
        <f t="shared" si="31"/>
        <v>369063.33333333337</v>
      </c>
      <c r="AB52" s="210">
        <f t="shared" si="31"/>
        <v>405969.66666666663</v>
      </c>
      <c r="AC52" s="210">
        <f t="shared" si="31"/>
        <v>442876</v>
      </c>
      <c r="AD52" s="166"/>
      <c r="AE52" s="141">
        <v>45</v>
      </c>
    </row>
    <row r="53" spans="1:31">
      <c r="A53" s="182" t="s">
        <v>55</v>
      </c>
      <c r="B53" s="206">
        <f>HLOOKUP($B$7,$F$8:$AC$75,AE53,FALSE)</f>
        <v>640751.71000000008</v>
      </c>
      <c r="F53" s="211">
        <f>F40</f>
        <v>5622</v>
      </c>
      <c r="G53" s="211">
        <f>F53+G40</f>
        <v>16904</v>
      </c>
      <c r="H53" s="211">
        <f t="shared" ref="H53:Q53" si="32">G53+H40</f>
        <v>25744</v>
      </c>
      <c r="I53" s="211">
        <f t="shared" si="32"/>
        <v>46885</v>
      </c>
      <c r="J53" s="211">
        <f t="shared" si="32"/>
        <v>59138</v>
      </c>
      <c r="K53" s="211">
        <f t="shared" si="32"/>
        <v>71813</v>
      </c>
      <c r="L53" s="211">
        <f t="shared" si="32"/>
        <v>94158.74</v>
      </c>
      <c r="M53" s="211">
        <f t="shared" si="32"/>
        <v>123709.06</v>
      </c>
      <c r="N53" s="211">
        <f t="shared" si="32"/>
        <v>141975.81860255197</v>
      </c>
      <c r="O53" s="211">
        <f t="shared" si="32"/>
        <v>167905.26</v>
      </c>
      <c r="P53" s="211">
        <f t="shared" si="32"/>
        <v>196967.27000000002</v>
      </c>
      <c r="Q53" s="211">
        <f t="shared" si="32"/>
        <v>228318.57</v>
      </c>
      <c r="R53" s="211">
        <f>R40</f>
        <v>33016.910000000003</v>
      </c>
      <c r="S53" s="211">
        <f>R53+S40</f>
        <v>72375.66</v>
      </c>
      <c r="T53" s="211">
        <f>S53+T40</f>
        <v>147515.89000000001</v>
      </c>
      <c r="U53" s="211">
        <f t="shared" ref="U53:AC53" si="33">T53+U40</f>
        <v>196082.13</v>
      </c>
      <c r="V53" s="211">
        <f t="shared" si="33"/>
        <v>228831.54</v>
      </c>
      <c r="W53" s="211">
        <f t="shared" si="33"/>
        <v>288093.2</v>
      </c>
      <c r="X53" s="211">
        <f t="shared" si="33"/>
        <v>440161.55000000005</v>
      </c>
      <c r="Y53" s="211">
        <f t="shared" si="33"/>
        <v>502999.86000000004</v>
      </c>
      <c r="Z53" s="211">
        <f t="shared" si="33"/>
        <v>579583.95000000007</v>
      </c>
      <c r="AA53" s="211">
        <f t="shared" si="33"/>
        <v>600112.47000000009</v>
      </c>
      <c r="AB53" s="211">
        <f t="shared" si="33"/>
        <v>640751.71000000008</v>
      </c>
      <c r="AC53" s="211">
        <f t="shared" si="33"/>
        <v>640751.71000000008</v>
      </c>
      <c r="AD53" s="212"/>
      <c r="AE53" s="141">
        <v>46</v>
      </c>
    </row>
    <row r="54" spans="1:31">
      <c r="A54" s="182" t="s">
        <v>14</v>
      </c>
      <c r="B54" s="206">
        <f>HLOOKUP($B$7,$F$8:$AC$75,AE54,FALSE)</f>
        <v>397124.99</v>
      </c>
      <c r="E54" s="139"/>
      <c r="F54" s="211">
        <f>SUM(F42:F49)</f>
        <v>0</v>
      </c>
      <c r="G54" s="211">
        <f t="shared" ref="G54:Q54" si="34">SUM(G42:G49)</f>
        <v>0</v>
      </c>
      <c r="H54" s="211">
        <f t="shared" si="34"/>
        <v>48750</v>
      </c>
      <c r="I54" s="211">
        <f t="shared" si="34"/>
        <v>152925</v>
      </c>
      <c r="J54" s="211">
        <f t="shared" si="34"/>
        <v>152925</v>
      </c>
      <c r="K54" s="211">
        <f t="shared" si="34"/>
        <v>152925</v>
      </c>
      <c r="L54" s="211">
        <f t="shared" si="34"/>
        <v>276425</v>
      </c>
      <c r="M54" s="211">
        <f t="shared" si="34"/>
        <v>290375</v>
      </c>
      <c r="N54" s="211">
        <f t="shared" si="34"/>
        <v>283700</v>
      </c>
      <c r="O54" s="211">
        <f t="shared" si="34"/>
        <v>263375</v>
      </c>
      <c r="P54" s="211">
        <f t="shared" si="34"/>
        <v>328625</v>
      </c>
      <c r="Q54" s="211">
        <f t="shared" si="34"/>
        <v>311150</v>
      </c>
      <c r="R54" s="211">
        <f>SUM(R42:R49)</f>
        <v>345650</v>
      </c>
      <c r="S54" s="211">
        <f t="shared" ref="S54:AC54" si="35">SUM(S42:S49)</f>
        <v>365299.99</v>
      </c>
      <c r="T54" s="211">
        <f t="shared" si="35"/>
        <v>355587.49</v>
      </c>
      <c r="U54" s="211">
        <f t="shared" si="35"/>
        <v>360462.49</v>
      </c>
      <c r="V54" s="211">
        <f t="shared" si="35"/>
        <v>387537.49</v>
      </c>
      <c r="W54" s="211">
        <f t="shared" si="35"/>
        <v>488087.49</v>
      </c>
      <c r="X54" s="211">
        <f t="shared" si="35"/>
        <v>590712.49</v>
      </c>
      <c r="Y54" s="211">
        <f t="shared" si="35"/>
        <v>406374.99</v>
      </c>
      <c r="Z54" s="211">
        <f t="shared" si="35"/>
        <v>363074.99</v>
      </c>
      <c r="AA54" s="211">
        <f t="shared" si="35"/>
        <v>376524.99</v>
      </c>
      <c r="AB54" s="211">
        <f t="shared" si="35"/>
        <v>397124.99</v>
      </c>
      <c r="AC54" s="211">
        <f t="shared" si="35"/>
        <v>0</v>
      </c>
      <c r="AD54" s="212"/>
      <c r="AE54" s="141">
        <v>47</v>
      </c>
    </row>
    <row r="55" spans="1:31">
      <c r="A55" s="213" t="s">
        <v>56</v>
      </c>
      <c r="B55" s="203">
        <f>HLOOKUP($B$7,$F$8:$AC$75,AE55,FALSE)</f>
        <v>1037876.7000000001</v>
      </c>
      <c r="C55" s="187"/>
      <c r="D55" s="187"/>
      <c r="E55" s="214"/>
      <c r="F55" s="215">
        <f>F53+F54</f>
        <v>5622</v>
      </c>
      <c r="G55" s="215">
        <f>G53+G54</f>
        <v>16904</v>
      </c>
      <c r="H55" s="215">
        <f>H53+H54</f>
        <v>74494</v>
      </c>
      <c r="I55" s="215">
        <f t="shared" ref="I55:Q55" si="36">I53+I54</f>
        <v>199810</v>
      </c>
      <c r="J55" s="215">
        <f t="shared" si="36"/>
        <v>212063</v>
      </c>
      <c r="K55" s="215">
        <f t="shared" si="36"/>
        <v>224738</v>
      </c>
      <c r="L55" s="215">
        <f t="shared" si="36"/>
        <v>370583.74</v>
      </c>
      <c r="M55" s="215">
        <f t="shared" si="36"/>
        <v>414084.06</v>
      </c>
      <c r="N55" s="215">
        <f t="shared" si="36"/>
        <v>425675.81860255194</v>
      </c>
      <c r="O55" s="215">
        <f t="shared" si="36"/>
        <v>431280.26</v>
      </c>
      <c r="P55" s="215">
        <f t="shared" si="36"/>
        <v>525592.27</v>
      </c>
      <c r="Q55" s="215">
        <f t="shared" si="36"/>
        <v>539468.57000000007</v>
      </c>
      <c r="R55" s="215">
        <f>R53+R54</f>
        <v>378666.91000000003</v>
      </c>
      <c r="S55" s="215">
        <f>S53+S54</f>
        <v>437675.65</v>
      </c>
      <c r="T55" s="215">
        <f>T53+T54</f>
        <v>503103.38</v>
      </c>
      <c r="U55" s="215">
        <f t="shared" ref="U55:AC55" si="37">U53+U54</f>
        <v>556544.62</v>
      </c>
      <c r="V55" s="215">
        <f t="shared" si="37"/>
        <v>616369.03</v>
      </c>
      <c r="W55" s="215">
        <f t="shared" si="37"/>
        <v>776180.69</v>
      </c>
      <c r="X55" s="215">
        <f t="shared" si="37"/>
        <v>1030874.04</v>
      </c>
      <c r="Y55" s="215">
        <f t="shared" si="37"/>
        <v>909374.85000000009</v>
      </c>
      <c r="Z55" s="215">
        <f t="shared" si="37"/>
        <v>942658.94000000006</v>
      </c>
      <c r="AA55" s="215">
        <f t="shared" si="37"/>
        <v>976637.46000000008</v>
      </c>
      <c r="AB55" s="215">
        <f t="shared" si="37"/>
        <v>1037876.7000000001</v>
      </c>
      <c r="AC55" s="215">
        <f t="shared" si="37"/>
        <v>640751.71000000008</v>
      </c>
      <c r="AD55" s="212"/>
      <c r="AE55" s="141">
        <v>48</v>
      </c>
    </row>
    <row r="56" spans="1:31">
      <c r="A56" s="182" t="s">
        <v>72</v>
      </c>
      <c r="B56" s="189">
        <f>IFERROR(HLOOKUP($B$7,$F$8:$AC$75,AE56,FALSE),"-  ")</f>
        <v>1.4467970944463011</v>
      </c>
      <c r="F56" s="189">
        <f>IFERROR(F53/F51,"-  ")</f>
        <v>1.4810053555387545E-2</v>
      </c>
      <c r="G56" s="189">
        <f t="shared" ref="G56:Q56" si="38">IFERROR(G53/G51,"-  ")</f>
        <v>4.4530264194285143E-2</v>
      </c>
      <c r="H56" s="189">
        <f t="shared" si="38"/>
        <v>6.7817505999625924E-2</v>
      </c>
      <c r="I56" s="189">
        <f t="shared" si="38"/>
        <v>0.12350931357957046</v>
      </c>
      <c r="J56" s="189">
        <f t="shared" si="38"/>
        <v>0.15578743279233523</v>
      </c>
      <c r="K56" s="189">
        <f t="shared" si="38"/>
        <v>0.18917722802793416</v>
      </c>
      <c r="L56" s="189">
        <f t="shared" si="38"/>
        <v>0.24804268625183415</v>
      </c>
      <c r="M56" s="189">
        <f t="shared" si="38"/>
        <v>0.32588719386101944</v>
      </c>
      <c r="N56" s="189">
        <f t="shared" si="38"/>
        <v>0.3740073776367453</v>
      </c>
      <c r="O56" s="189">
        <f t="shared" si="38"/>
        <v>0.44231339253491114</v>
      </c>
      <c r="P56" s="189">
        <f t="shared" si="38"/>
        <v>0.51887154346468856</v>
      </c>
      <c r="Q56" s="189">
        <f t="shared" si="38"/>
        <v>0.6014603787601388</v>
      </c>
      <c r="R56" s="189">
        <f>IFERROR(R53/R51,"-  ")</f>
        <v>7.455113846765235E-2</v>
      </c>
      <c r="S56" s="189">
        <f t="shared" ref="S56:AC56" si="39">IFERROR(S53/S51,"-  ")</f>
        <v>0.16342195106530949</v>
      </c>
      <c r="T56" s="189">
        <f t="shared" si="39"/>
        <v>0.33308621374831787</v>
      </c>
      <c r="U56" s="189">
        <f t="shared" si="39"/>
        <v>0.44274724753655653</v>
      </c>
      <c r="V56" s="189">
        <f t="shared" si="39"/>
        <v>0.51669437946513253</v>
      </c>
      <c r="W56" s="189">
        <f t="shared" si="39"/>
        <v>0.6505053333212909</v>
      </c>
      <c r="X56" s="189">
        <f t="shared" si="39"/>
        <v>0.99387085775702466</v>
      </c>
      <c r="Y56" s="189">
        <f t="shared" si="39"/>
        <v>1.1357577741850993</v>
      </c>
      <c r="Z56" s="189">
        <f t="shared" si="39"/>
        <v>1.3086822270793632</v>
      </c>
      <c r="AA56" s="189">
        <f t="shared" si="39"/>
        <v>1.3550349759300573</v>
      </c>
      <c r="AB56" s="189">
        <f t="shared" si="39"/>
        <v>1.4467970944463011</v>
      </c>
      <c r="AC56" s="189">
        <f t="shared" si="39"/>
        <v>1.4467970944463011</v>
      </c>
      <c r="AD56" s="190"/>
      <c r="AE56" s="141">
        <v>49</v>
      </c>
    </row>
    <row r="57" spans="1:31">
      <c r="A57" s="182" t="s">
        <v>73</v>
      </c>
      <c r="B57" s="189">
        <f>IFERROR(HLOOKUP($B$7,$F$8:$AC$75,AE57,FALSE),"-  ")</f>
        <v>2.3434927609534046</v>
      </c>
      <c r="F57" s="189">
        <f>IFERROR(F55/F51,"-  ")</f>
        <v>1.4810053555387545E-2</v>
      </c>
      <c r="G57" s="189">
        <f t="shared" ref="G57:Q57" si="40">IFERROR(G55/G51,"-  ")</f>
        <v>4.4530264194285143E-2</v>
      </c>
      <c r="H57" s="189">
        <f t="shared" si="40"/>
        <v>0.19623979536731409</v>
      </c>
      <c r="I57" s="189">
        <f t="shared" si="40"/>
        <v>0.52636015668836456</v>
      </c>
      <c r="J57" s="189">
        <f t="shared" si="40"/>
        <v>0.55863827590112936</v>
      </c>
      <c r="K57" s="189">
        <f t="shared" si="40"/>
        <v>0.59202807113672828</v>
      </c>
      <c r="L57" s="189">
        <f t="shared" si="40"/>
        <v>0.97622999575877156</v>
      </c>
      <c r="M57" s="189">
        <f t="shared" si="40"/>
        <v>1.0908230354024031</v>
      </c>
      <c r="N57" s="189">
        <f t="shared" si="40"/>
        <v>1.1213592441723992</v>
      </c>
      <c r="O57" s="189">
        <f t="shared" si="40"/>
        <v>1.1361230430418827</v>
      </c>
      <c r="P57" s="189">
        <f t="shared" si="40"/>
        <v>1.384569488971489</v>
      </c>
      <c r="Q57" s="189">
        <f t="shared" si="40"/>
        <v>1.4211238728474451</v>
      </c>
      <c r="R57" s="189">
        <f>IFERROR(R55/R51,"-  ")</f>
        <v>0.85501790568917713</v>
      </c>
      <c r="S57" s="189">
        <f t="shared" ref="S57:AC57" si="41">IFERROR(S55/S51,"-  ")</f>
        <v>0.9882577741850993</v>
      </c>
      <c r="T57" s="189">
        <f t="shared" si="41"/>
        <v>1.1359915190708008</v>
      </c>
      <c r="U57" s="189">
        <f t="shared" si="41"/>
        <v>1.2566601486646376</v>
      </c>
      <c r="V57" s="189">
        <f t="shared" si="41"/>
        <v>1.3917417742212268</v>
      </c>
      <c r="W57" s="189">
        <f t="shared" si="41"/>
        <v>1.7525914477190003</v>
      </c>
      <c r="X57" s="189">
        <f t="shared" si="41"/>
        <v>2.3276809761648858</v>
      </c>
      <c r="Y57" s="189">
        <f t="shared" si="41"/>
        <v>2.0533396481182096</v>
      </c>
      <c r="Z57" s="189">
        <f t="shared" si="41"/>
        <v>2.1284940705750595</v>
      </c>
      <c r="AA57" s="189">
        <f t="shared" si="41"/>
        <v>2.205216494007352</v>
      </c>
      <c r="AB57" s="189">
        <f t="shared" si="41"/>
        <v>2.3434927609534046</v>
      </c>
      <c r="AC57" s="189">
        <f t="shared" si="41"/>
        <v>1.4467970944463011</v>
      </c>
      <c r="AD57" s="190"/>
      <c r="AE57" s="141">
        <v>50</v>
      </c>
    </row>
    <row r="58" spans="1:31">
      <c r="A58" s="182" t="s">
        <v>74</v>
      </c>
      <c r="B58" s="189">
        <f>IFERROR(HLOOKUP($B$7,$F$8:$AC$75,AE58,FALSE),"-  ")</f>
        <v>1.5783241030323287</v>
      </c>
      <c r="F58" s="189">
        <f>IFERROR(F53/F52,"-  ")</f>
        <v>0.17772064266465057</v>
      </c>
      <c r="G58" s="189">
        <f t="shared" ref="G58:Q58" si="42">IFERROR(G53/G52,"-  ")</f>
        <v>0.26718158516571089</v>
      </c>
      <c r="H58" s="189">
        <f t="shared" si="42"/>
        <v>0.2712700239985037</v>
      </c>
      <c r="I58" s="189">
        <f t="shared" si="42"/>
        <v>0.37052794073871137</v>
      </c>
      <c r="J58" s="189">
        <f t="shared" si="42"/>
        <v>0.37388983870160453</v>
      </c>
      <c r="K58" s="189">
        <f t="shared" si="42"/>
        <v>0.37835445605586832</v>
      </c>
      <c r="L58" s="189">
        <f t="shared" si="42"/>
        <v>0.42521603357457277</v>
      </c>
      <c r="M58" s="189">
        <f t="shared" si="42"/>
        <v>0.48883079079152914</v>
      </c>
      <c r="N58" s="189">
        <f t="shared" si="42"/>
        <v>0.4986765035156604</v>
      </c>
      <c r="O58" s="189">
        <f t="shared" si="42"/>
        <v>0.53077607104189328</v>
      </c>
      <c r="P58" s="189">
        <f t="shared" si="42"/>
        <v>0.56604168377966024</v>
      </c>
      <c r="Q58" s="189">
        <f t="shared" si="42"/>
        <v>0.6014603787601388</v>
      </c>
      <c r="R58" s="189">
        <f>IFERROR(R53/R52,"-  ")</f>
        <v>0.89461366161182831</v>
      </c>
      <c r="S58" s="189">
        <f t="shared" ref="S58:AC58" si="43">IFERROR(S53/S52,"-  ")</f>
        <v>0.98053170639185705</v>
      </c>
      <c r="T58" s="189">
        <f t="shared" si="43"/>
        <v>1.3323448549932715</v>
      </c>
      <c r="U58" s="189">
        <f t="shared" si="43"/>
        <v>1.3282417426096698</v>
      </c>
      <c r="V58" s="189">
        <f t="shared" si="43"/>
        <v>1.2400665107163178</v>
      </c>
      <c r="W58" s="189">
        <f t="shared" si="43"/>
        <v>1.3010106666425818</v>
      </c>
      <c r="X58" s="189">
        <f t="shared" si="43"/>
        <v>1.7037786132977564</v>
      </c>
      <c r="Y58" s="189">
        <f t="shared" si="43"/>
        <v>1.7036366612776492</v>
      </c>
      <c r="Z58" s="189">
        <f t="shared" si="43"/>
        <v>1.7449096361058176</v>
      </c>
      <c r="AA58" s="189">
        <f t="shared" si="43"/>
        <v>1.6260419711160687</v>
      </c>
      <c r="AB58" s="189">
        <f t="shared" si="43"/>
        <v>1.5783241030323287</v>
      </c>
      <c r="AC58" s="189">
        <f t="shared" si="43"/>
        <v>1.4467970944463011</v>
      </c>
      <c r="AD58" s="190"/>
      <c r="AE58" s="141">
        <v>51</v>
      </c>
    </row>
    <row r="59" spans="1:31">
      <c r="A59" s="167" t="s">
        <v>48</v>
      </c>
      <c r="B59" s="168"/>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190"/>
      <c r="AE59" s="141">
        <v>52</v>
      </c>
    </row>
    <row r="60" spans="1:31">
      <c r="A60" s="136" t="s">
        <v>52</v>
      </c>
      <c r="B60" s="207">
        <f>HLOOKUP($B$7,$F$8:$AC$75,AE60,FALSE)</f>
        <v>2108930</v>
      </c>
      <c r="F60" s="217">
        <f>SUM($F$4:$I$4)</f>
        <v>2108930</v>
      </c>
      <c r="G60" s="217">
        <f t="shared" ref="G60:AC60" si="44">SUM($F$4:$I$4)</f>
        <v>2108930</v>
      </c>
      <c r="H60" s="217">
        <f t="shared" si="44"/>
        <v>2108930</v>
      </c>
      <c r="I60" s="217">
        <f t="shared" si="44"/>
        <v>2108930</v>
      </c>
      <c r="J60" s="217">
        <f t="shared" si="44"/>
        <v>2108930</v>
      </c>
      <c r="K60" s="217">
        <f t="shared" si="44"/>
        <v>2108930</v>
      </c>
      <c r="L60" s="217">
        <f t="shared" si="44"/>
        <v>2108930</v>
      </c>
      <c r="M60" s="217">
        <f t="shared" si="44"/>
        <v>2108930</v>
      </c>
      <c r="N60" s="217">
        <f t="shared" si="44"/>
        <v>2108930</v>
      </c>
      <c r="O60" s="217">
        <f t="shared" si="44"/>
        <v>2108930</v>
      </c>
      <c r="P60" s="217">
        <f t="shared" si="44"/>
        <v>2108930</v>
      </c>
      <c r="Q60" s="217">
        <f t="shared" si="44"/>
        <v>2108930</v>
      </c>
      <c r="R60" s="217">
        <f t="shared" si="44"/>
        <v>2108930</v>
      </c>
      <c r="S60" s="217">
        <f t="shared" si="44"/>
        <v>2108930</v>
      </c>
      <c r="T60" s="217">
        <f t="shared" si="44"/>
        <v>2108930</v>
      </c>
      <c r="U60" s="217">
        <f t="shared" si="44"/>
        <v>2108930</v>
      </c>
      <c r="V60" s="217">
        <f t="shared" si="44"/>
        <v>2108930</v>
      </c>
      <c r="W60" s="217">
        <f t="shared" si="44"/>
        <v>2108930</v>
      </c>
      <c r="X60" s="217">
        <f t="shared" si="44"/>
        <v>2108930</v>
      </c>
      <c r="Y60" s="217">
        <f t="shared" si="44"/>
        <v>2108930</v>
      </c>
      <c r="Z60" s="217">
        <f t="shared" si="44"/>
        <v>2108930</v>
      </c>
      <c r="AA60" s="217">
        <f t="shared" si="44"/>
        <v>2108930</v>
      </c>
      <c r="AB60" s="217">
        <f>SUM($F$4:$I$4)</f>
        <v>2108930</v>
      </c>
      <c r="AC60" s="217">
        <f t="shared" si="44"/>
        <v>2108930</v>
      </c>
      <c r="AD60" s="190"/>
      <c r="AE60" s="141">
        <v>53</v>
      </c>
    </row>
    <row r="61" spans="1:31">
      <c r="A61" s="182" t="s">
        <v>58</v>
      </c>
      <c r="B61" s="206">
        <f>HLOOKUP($B$7,$F$8:$AC$75,AE61,FALSE)</f>
        <v>869070.27999999991</v>
      </c>
      <c r="F61" s="218">
        <f>F53</f>
        <v>5622</v>
      </c>
      <c r="G61" s="218">
        <f t="shared" ref="G61:Q61" si="45">G53</f>
        <v>16904</v>
      </c>
      <c r="H61" s="218">
        <f t="shared" si="45"/>
        <v>25744</v>
      </c>
      <c r="I61" s="218">
        <f t="shared" si="45"/>
        <v>46885</v>
      </c>
      <c r="J61" s="218">
        <f t="shared" si="45"/>
        <v>59138</v>
      </c>
      <c r="K61" s="218">
        <f t="shared" si="45"/>
        <v>71813</v>
      </c>
      <c r="L61" s="218">
        <f t="shared" si="45"/>
        <v>94158.74</v>
      </c>
      <c r="M61" s="218">
        <f t="shared" si="45"/>
        <v>123709.06</v>
      </c>
      <c r="N61" s="218">
        <f t="shared" si="45"/>
        <v>141975.81860255197</v>
      </c>
      <c r="O61" s="218">
        <f t="shared" si="45"/>
        <v>167905.26</v>
      </c>
      <c r="P61" s="218">
        <f t="shared" si="45"/>
        <v>196967.27000000002</v>
      </c>
      <c r="Q61" s="218">
        <f t="shared" si="45"/>
        <v>228318.57</v>
      </c>
      <c r="R61" s="218">
        <f>R53+Q61</f>
        <v>261335.48</v>
      </c>
      <c r="S61" s="218">
        <f>S40+R61</f>
        <v>300694.23</v>
      </c>
      <c r="T61" s="218">
        <f t="shared" ref="T61:AB61" si="46">T40+S61</f>
        <v>375834.45999999996</v>
      </c>
      <c r="U61" s="218">
        <f t="shared" si="46"/>
        <v>424400.69999999995</v>
      </c>
      <c r="V61" s="218">
        <f t="shared" si="46"/>
        <v>457150.10999999993</v>
      </c>
      <c r="W61" s="218">
        <f t="shared" si="46"/>
        <v>516411.76999999996</v>
      </c>
      <c r="X61" s="218">
        <f t="shared" si="46"/>
        <v>668480.12</v>
      </c>
      <c r="Y61" s="218">
        <f t="shared" si="46"/>
        <v>731318.42999999993</v>
      </c>
      <c r="Z61" s="218">
        <f t="shared" si="46"/>
        <v>807902.5199999999</v>
      </c>
      <c r="AA61" s="218">
        <f t="shared" si="46"/>
        <v>828431.03999999992</v>
      </c>
      <c r="AB61" s="218">
        <f t="shared" si="46"/>
        <v>869070.27999999991</v>
      </c>
      <c r="AC61" s="218">
        <f>AC40+AB61</f>
        <v>869070.27999999991</v>
      </c>
      <c r="AD61" s="190"/>
      <c r="AE61" s="141">
        <v>54</v>
      </c>
    </row>
    <row r="62" spans="1:31">
      <c r="A62" s="213" t="s">
        <v>57</v>
      </c>
      <c r="B62" s="219">
        <f>HLOOKUP($B$7,$F$8:$AC$75,AE62,FALSE)</f>
        <v>1266195.27</v>
      </c>
      <c r="F62" s="203">
        <f>F61+F54</f>
        <v>5622</v>
      </c>
      <c r="G62" s="203">
        <f>G61+G54</f>
        <v>16904</v>
      </c>
      <c r="H62" s="203">
        <f t="shared" ref="H62:Q62" si="47">H61+H54</f>
        <v>74494</v>
      </c>
      <c r="I62" s="203">
        <f t="shared" si="47"/>
        <v>199810</v>
      </c>
      <c r="J62" s="203">
        <f t="shared" si="47"/>
        <v>212063</v>
      </c>
      <c r="K62" s="203">
        <f t="shared" si="47"/>
        <v>224738</v>
      </c>
      <c r="L62" s="203">
        <f t="shared" si="47"/>
        <v>370583.74</v>
      </c>
      <c r="M62" s="203">
        <f t="shared" si="47"/>
        <v>414084.06</v>
      </c>
      <c r="N62" s="203">
        <f t="shared" si="47"/>
        <v>425675.81860255194</v>
      </c>
      <c r="O62" s="203">
        <f t="shared" si="47"/>
        <v>431280.26</v>
      </c>
      <c r="P62" s="203">
        <f t="shared" si="47"/>
        <v>525592.27</v>
      </c>
      <c r="Q62" s="203">
        <f t="shared" si="47"/>
        <v>539468.57000000007</v>
      </c>
      <c r="R62" s="203">
        <f>R61+R54</f>
        <v>606985.48</v>
      </c>
      <c r="S62" s="203">
        <f>S61+S54</f>
        <v>665994.22</v>
      </c>
      <c r="T62" s="203">
        <f t="shared" ref="T62:AC62" si="48">T61+T54</f>
        <v>731421.95</v>
      </c>
      <c r="U62" s="203">
        <f t="shared" si="48"/>
        <v>784863.19</v>
      </c>
      <c r="V62" s="203">
        <f t="shared" si="48"/>
        <v>844687.59999999986</v>
      </c>
      <c r="W62" s="203">
        <f t="shared" si="48"/>
        <v>1004499.26</v>
      </c>
      <c r="X62" s="203">
        <f t="shared" si="48"/>
        <v>1259192.6099999999</v>
      </c>
      <c r="Y62" s="203">
        <f t="shared" si="48"/>
        <v>1137693.42</v>
      </c>
      <c r="Z62" s="203">
        <f t="shared" si="48"/>
        <v>1170977.5099999998</v>
      </c>
      <c r="AA62" s="203">
        <f t="shared" si="48"/>
        <v>1204956.0299999998</v>
      </c>
      <c r="AB62" s="203">
        <f t="shared" si="48"/>
        <v>1266195.27</v>
      </c>
      <c r="AC62" s="203">
        <f t="shared" si="48"/>
        <v>869070.27999999991</v>
      </c>
      <c r="AD62" s="190"/>
      <c r="AE62" s="141">
        <v>55</v>
      </c>
    </row>
    <row r="63" spans="1:31">
      <c r="A63" s="182" t="s">
        <v>53</v>
      </c>
      <c r="B63" s="189">
        <f>IFERROR(HLOOKUP($B$7,$F$8:$AC$75,AE63,FALSE),"-  ")</f>
        <v>0.41209062415537734</v>
      </c>
      <c r="F63" s="189">
        <f>IFERROR(F61/F60,"-  ")</f>
        <v>2.6658068309521892E-3</v>
      </c>
      <c r="G63" s="189">
        <f t="shared" ref="G63:Q63" si="49">IFERROR(G61/G60,"-  ")</f>
        <v>8.0154391089320171E-3</v>
      </c>
      <c r="H63" s="189">
        <f t="shared" si="49"/>
        <v>1.2207138217010522E-2</v>
      </c>
      <c r="I63" s="189">
        <f t="shared" si="49"/>
        <v>2.223165301835528E-2</v>
      </c>
      <c r="J63" s="189">
        <f t="shared" si="49"/>
        <v>2.8041708354473595E-2</v>
      </c>
      <c r="K63" s="189">
        <f t="shared" si="49"/>
        <v>3.4051865163850864E-2</v>
      </c>
      <c r="L63" s="189">
        <f t="shared" si="49"/>
        <v>4.4647636479162423E-2</v>
      </c>
      <c r="M63" s="189">
        <f t="shared" si="49"/>
        <v>5.8659633084075812E-2</v>
      </c>
      <c r="N63" s="189">
        <f t="shared" si="49"/>
        <v>6.7321257036768389E-2</v>
      </c>
      <c r="O63" s="189">
        <f t="shared" si="49"/>
        <v>7.961632676286079E-2</v>
      </c>
      <c r="P63" s="189">
        <f t="shared" si="49"/>
        <v>9.3396779409463573E-2</v>
      </c>
      <c r="Q63" s="189">
        <f t="shared" si="49"/>
        <v>0.10826275409804972</v>
      </c>
      <c r="R63" s="189">
        <f>IFERROR(R61/R60,"-  ")</f>
        <v>0.12391851792141038</v>
      </c>
      <c r="S63" s="189">
        <f t="shared" ref="S63:AC63" si="50">IFERROR(S61/S60,"-  ")</f>
        <v>0.14258141806508512</v>
      </c>
      <c r="T63" s="189">
        <f t="shared" si="50"/>
        <v>0.17821096954379709</v>
      </c>
      <c r="U63" s="189">
        <f t="shared" si="50"/>
        <v>0.20123982303822316</v>
      </c>
      <c r="V63" s="189">
        <f t="shared" si="50"/>
        <v>0.21676874528789478</v>
      </c>
      <c r="W63" s="189">
        <f t="shared" si="50"/>
        <v>0.24486909001247076</v>
      </c>
      <c r="X63" s="189">
        <f t="shared" si="50"/>
        <v>0.31697596411450357</v>
      </c>
      <c r="Y63" s="189">
        <f t="shared" si="50"/>
        <v>0.34677226365977054</v>
      </c>
      <c r="Z63" s="189">
        <f t="shared" si="50"/>
        <v>0.38308645616497461</v>
      </c>
      <c r="AA63" s="189">
        <f t="shared" si="50"/>
        <v>0.39282054880911171</v>
      </c>
      <c r="AB63" s="189">
        <f t="shared" si="50"/>
        <v>0.41209062415537734</v>
      </c>
      <c r="AC63" s="189">
        <f t="shared" si="50"/>
        <v>0.41209062415537734</v>
      </c>
      <c r="AD63" s="190"/>
      <c r="AE63" s="141">
        <v>56</v>
      </c>
    </row>
    <row r="64" spans="1:31">
      <c r="A64" s="182" t="s">
        <v>54</v>
      </c>
      <c r="B64" s="189">
        <f>IFERROR(HLOOKUP($B$7,$F$8:$AC$75,AE64,FALSE),"-  ")</f>
        <v>0.60039701175477611</v>
      </c>
      <c r="F64" s="189">
        <f>IFERROR(F62/F60,"-  ")</f>
        <v>2.6658068309521892E-3</v>
      </c>
      <c r="G64" s="189">
        <f t="shared" ref="G64:Q64" si="51">IFERROR(G62/G60,"-  ")</f>
        <v>8.0154391089320171E-3</v>
      </c>
      <c r="H64" s="189">
        <f t="shared" si="51"/>
        <v>3.5323125945384629E-2</v>
      </c>
      <c r="I64" s="189">
        <f t="shared" si="51"/>
        <v>9.4744728369362666E-2</v>
      </c>
      <c r="J64" s="189">
        <f t="shared" si="51"/>
        <v>0.10055478370548097</v>
      </c>
      <c r="K64" s="189">
        <f t="shared" si="51"/>
        <v>0.10656494051485825</v>
      </c>
      <c r="L64" s="189">
        <f t="shared" si="51"/>
        <v>0.17572121407538419</v>
      </c>
      <c r="M64" s="189">
        <f t="shared" si="51"/>
        <v>0.19634793947641696</v>
      </c>
      <c r="N64" s="189">
        <f t="shared" si="51"/>
        <v>0.20184445126322445</v>
      </c>
      <c r="O64" s="189">
        <f t="shared" si="51"/>
        <v>0.20450193225948704</v>
      </c>
      <c r="P64" s="189">
        <f t="shared" si="51"/>
        <v>0.24922224540406748</v>
      </c>
      <c r="Q64" s="189">
        <f t="shared" si="51"/>
        <v>0.25580202756848264</v>
      </c>
      <c r="R64" s="189">
        <f>IFERROR(R62/R60,"-  ")</f>
        <v>0.2878167980919234</v>
      </c>
      <c r="S64" s="189">
        <f t="shared" ref="S64:AC64" si="52">IFERROR(S62/S60,"-  ")</f>
        <v>0.31579721470129402</v>
      </c>
      <c r="T64" s="189">
        <f t="shared" si="52"/>
        <v>0.34682135016335297</v>
      </c>
      <c r="U64" s="189">
        <f t="shared" si="52"/>
        <v>0.37216180243061647</v>
      </c>
      <c r="V64" s="189">
        <f t="shared" si="52"/>
        <v>0.40052898863404657</v>
      </c>
      <c r="W64" s="189">
        <f t="shared" si="52"/>
        <v>0.47630753984247937</v>
      </c>
      <c r="X64" s="189">
        <f t="shared" si="52"/>
        <v>0.59707653170090991</v>
      </c>
      <c r="Y64" s="189">
        <f t="shared" si="52"/>
        <v>0.53946476175121982</v>
      </c>
      <c r="Z64" s="189">
        <f t="shared" si="52"/>
        <v>0.55524721541255506</v>
      </c>
      <c r="AA64" s="189">
        <f t="shared" si="52"/>
        <v>0.57135894979918722</v>
      </c>
      <c r="AB64" s="189">
        <f t="shared" si="52"/>
        <v>0.60039701175477611</v>
      </c>
      <c r="AC64" s="189">
        <f t="shared" si="52"/>
        <v>0.41209062415537734</v>
      </c>
      <c r="AD64" s="190"/>
      <c r="AE64" s="141">
        <v>57</v>
      </c>
    </row>
    <row r="65" spans="1:31">
      <c r="A65" s="167" t="s">
        <v>15</v>
      </c>
      <c r="B65" s="168"/>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c r="AD65" s="172"/>
      <c r="AE65" s="141">
        <v>58</v>
      </c>
    </row>
    <row r="66" spans="1:31">
      <c r="A66" s="173" t="s">
        <v>16</v>
      </c>
      <c r="B66" s="220">
        <f>HLOOKUP($B$7,$F$8:$AC$75,AE66,FALSE)</f>
        <v>0</v>
      </c>
      <c r="E66" s="175" t="s">
        <v>30</v>
      </c>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166"/>
      <c r="AE66" s="141">
        <v>59</v>
      </c>
    </row>
    <row r="67" spans="1:31">
      <c r="A67" s="173" t="s">
        <v>17</v>
      </c>
      <c r="B67" s="220">
        <f>HLOOKUP($B$7,$F$8:$AC$75,AE67,FALSE)</f>
        <v>0</v>
      </c>
      <c r="E67" s="175" t="s">
        <v>30</v>
      </c>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166"/>
      <c r="AE67" s="141">
        <v>60</v>
      </c>
    </row>
    <row r="68" spans="1:31">
      <c r="A68" s="173" t="s">
        <v>18</v>
      </c>
      <c r="B68" s="220">
        <f>HLOOKUP($B$7,$F$8:$AC$75,AE68,FALSE)</f>
        <v>0</v>
      </c>
      <c r="E68" s="175" t="s">
        <v>30</v>
      </c>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166"/>
      <c r="AE68" s="141">
        <v>61</v>
      </c>
    </row>
    <row r="69" spans="1:31">
      <c r="A69" s="173" t="s">
        <v>19</v>
      </c>
      <c r="B69" s="220">
        <f>HLOOKUP($B$7,$F$8:$AC$75,AE69,FALSE)</f>
        <v>0.9</v>
      </c>
      <c r="E69" s="175" t="s">
        <v>31</v>
      </c>
      <c r="F69" s="221">
        <v>0.9</v>
      </c>
      <c r="G69" s="221">
        <v>0.9</v>
      </c>
      <c r="H69" s="221">
        <v>0.9</v>
      </c>
      <c r="I69" s="221">
        <v>0.9</v>
      </c>
      <c r="J69" s="221">
        <v>0.9</v>
      </c>
      <c r="K69" s="221">
        <v>0.9</v>
      </c>
      <c r="L69" s="221">
        <v>0.9</v>
      </c>
      <c r="M69" s="221">
        <v>0.9</v>
      </c>
      <c r="N69" s="221">
        <v>0.9</v>
      </c>
      <c r="O69" s="221">
        <v>0.9</v>
      </c>
      <c r="P69" s="221">
        <v>0.9</v>
      </c>
      <c r="Q69" s="221">
        <v>0.9</v>
      </c>
      <c r="R69" s="221">
        <v>0.9</v>
      </c>
      <c r="S69" s="221">
        <v>0.9</v>
      </c>
      <c r="T69" s="221">
        <v>0.9</v>
      </c>
      <c r="U69" s="221">
        <v>0.9</v>
      </c>
      <c r="V69" s="221">
        <v>0.9</v>
      </c>
      <c r="W69" s="221">
        <v>0.9</v>
      </c>
      <c r="X69" s="221">
        <v>0.9</v>
      </c>
      <c r="Y69" s="221">
        <v>0.9</v>
      </c>
      <c r="Z69" s="221">
        <v>0.9</v>
      </c>
      <c r="AA69" s="221">
        <v>0.9</v>
      </c>
      <c r="AB69" s="221">
        <v>0.9</v>
      </c>
      <c r="AC69" s="221">
        <v>0.9</v>
      </c>
      <c r="AD69" s="166"/>
      <c r="AE69" s="141">
        <v>62</v>
      </c>
    </row>
    <row r="70" spans="1:31">
      <c r="A70" s="167" t="s">
        <v>6</v>
      </c>
      <c r="B70" s="168"/>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2"/>
      <c r="AE70" s="141">
        <v>63</v>
      </c>
    </row>
    <row r="71" spans="1:31">
      <c r="A71" s="173" t="s">
        <v>1</v>
      </c>
      <c r="B71" s="174">
        <f>HLOOKUP($B$7,$F$8:$AC$75,AE71,FALSE)</f>
        <v>2853</v>
      </c>
      <c r="E71" s="175" t="s">
        <v>111</v>
      </c>
      <c r="F71" s="176">
        <v>0</v>
      </c>
      <c r="G71" s="176">
        <v>2</v>
      </c>
      <c r="H71" s="176">
        <v>132</v>
      </c>
      <c r="I71" s="176">
        <v>545</v>
      </c>
      <c r="J71" s="176">
        <v>546</v>
      </c>
      <c r="K71" s="176">
        <v>546</v>
      </c>
      <c r="L71" s="176">
        <v>752</v>
      </c>
      <c r="M71" s="176">
        <v>851</v>
      </c>
      <c r="N71" s="176">
        <v>864</v>
      </c>
      <c r="O71" s="176">
        <v>867</v>
      </c>
      <c r="P71" s="176">
        <v>1190</v>
      </c>
      <c r="Q71" s="176">
        <v>1328</v>
      </c>
      <c r="R71" s="235">
        <v>1450</v>
      </c>
      <c r="S71" s="235">
        <v>1484</v>
      </c>
      <c r="T71" s="235">
        <v>1646</v>
      </c>
      <c r="U71" s="235">
        <v>1722</v>
      </c>
      <c r="V71" s="235">
        <v>1775</v>
      </c>
      <c r="W71" s="235">
        <v>1835</v>
      </c>
      <c r="X71" s="235">
        <v>2183</v>
      </c>
      <c r="Y71" s="235">
        <v>2332</v>
      </c>
      <c r="Z71" s="235">
        <v>2612</v>
      </c>
      <c r="AA71" s="235">
        <v>2673</v>
      </c>
      <c r="AB71" s="235">
        <v>2853</v>
      </c>
      <c r="AC71" s="235"/>
      <c r="AD71" s="172"/>
      <c r="AE71" s="141">
        <v>64</v>
      </c>
    </row>
    <row r="72" spans="1:31">
      <c r="A72" s="173" t="s">
        <v>32</v>
      </c>
      <c r="B72" s="174">
        <f>HLOOKUP($B$7,$F$8:$AC$75,AE72,FALSE)</f>
        <v>849</v>
      </c>
      <c r="E72" s="175" t="s">
        <v>111</v>
      </c>
      <c r="F72" s="176">
        <v>0</v>
      </c>
      <c r="G72" s="176">
        <v>2</v>
      </c>
      <c r="H72" s="176">
        <v>2</v>
      </c>
      <c r="I72" s="176">
        <v>49</v>
      </c>
      <c r="J72" s="176">
        <v>50</v>
      </c>
      <c r="K72" s="176">
        <v>50</v>
      </c>
      <c r="L72" s="176">
        <v>50</v>
      </c>
      <c r="M72" s="176">
        <v>100</v>
      </c>
      <c r="N72" s="176">
        <v>106</v>
      </c>
      <c r="O72" s="176">
        <v>109</v>
      </c>
      <c r="P72" s="176">
        <v>188</v>
      </c>
      <c r="Q72" s="176">
        <v>326</v>
      </c>
      <c r="R72" s="235">
        <v>351</v>
      </c>
      <c r="S72" s="235">
        <v>377</v>
      </c>
      <c r="T72" s="235">
        <v>411</v>
      </c>
      <c r="U72" s="235">
        <v>423</v>
      </c>
      <c r="V72" s="235">
        <v>476</v>
      </c>
      <c r="W72" s="235">
        <v>536</v>
      </c>
      <c r="X72" s="235">
        <v>646</v>
      </c>
      <c r="Y72" s="235">
        <v>775</v>
      </c>
      <c r="Z72" s="235">
        <v>776</v>
      </c>
      <c r="AA72" s="235">
        <v>776</v>
      </c>
      <c r="AB72" s="235">
        <v>849</v>
      </c>
      <c r="AC72" s="235"/>
      <c r="AD72" s="172"/>
      <c r="AE72" s="141">
        <v>65</v>
      </c>
    </row>
    <row r="73" spans="1:31" s="141" customFormat="1">
      <c r="A73" s="167" t="s">
        <v>27</v>
      </c>
      <c r="B73" s="168"/>
      <c r="C73" s="222"/>
      <c r="E73" s="222"/>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2"/>
      <c r="AE73" s="141">
        <v>66</v>
      </c>
    </row>
    <row r="74" spans="1:31" s="141" customFormat="1">
      <c r="A74" s="173" t="s">
        <v>109</v>
      </c>
      <c r="B74" s="174">
        <f>HLOOKUP($B$7,$F$8:$AC$75,AE74,FALSE)</f>
        <v>0</v>
      </c>
      <c r="C74" s="222"/>
      <c r="E74" s="175" t="s">
        <v>28</v>
      </c>
      <c r="F74" s="223"/>
      <c r="G74" s="223"/>
      <c r="H74" s="224">
        <v>1036</v>
      </c>
      <c r="I74" s="223">
        <f>H74</f>
        <v>1036</v>
      </c>
      <c r="J74" s="223">
        <f>H74</f>
        <v>1036</v>
      </c>
      <c r="K74" s="224">
        <v>1036</v>
      </c>
      <c r="L74" s="223">
        <f>K74</f>
        <v>1036</v>
      </c>
      <c r="M74" s="223">
        <f>K74</f>
        <v>1036</v>
      </c>
      <c r="N74" s="224">
        <v>1036</v>
      </c>
      <c r="O74" s="223">
        <f>N74</f>
        <v>1036</v>
      </c>
      <c r="P74" s="223">
        <f>N74</f>
        <v>1036</v>
      </c>
      <c r="Q74" s="224">
        <v>468</v>
      </c>
      <c r="R74" s="223">
        <f>Q74</f>
        <v>468</v>
      </c>
      <c r="S74" s="223">
        <f>Q74</f>
        <v>468</v>
      </c>
      <c r="T74" s="238">
        <v>302</v>
      </c>
      <c r="U74" s="223">
        <f>T74</f>
        <v>302</v>
      </c>
      <c r="V74" s="223">
        <f>T74</f>
        <v>302</v>
      </c>
      <c r="W74" s="238"/>
      <c r="X74" s="223">
        <f>W74</f>
        <v>0</v>
      </c>
      <c r="Y74" s="223">
        <f>W74</f>
        <v>0</v>
      </c>
      <c r="Z74" s="238"/>
      <c r="AA74" s="223">
        <f>Z74</f>
        <v>0</v>
      </c>
      <c r="AB74" s="223">
        <f>Z74</f>
        <v>0</v>
      </c>
      <c r="AC74" s="238"/>
      <c r="AD74" s="172"/>
      <c r="AE74" s="141">
        <v>67</v>
      </c>
    </row>
    <row r="75" spans="1:31" s="141" customFormat="1" ht="15" customHeight="1">
      <c r="A75" s="173" t="s">
        <v>110</v>
      </c>
      <c r="B75" s="174">
        <f>HLOOKUP($B$7,$F$8:$AC$75,AE75,FALSE)</f>
        <v>0</v>
      </c>
      <c r="C75" s="222"/>
      <c r="D75" s="222"/>
      <c r="E75" s="175" t="s">
        <v>28</v>
      </c>
      <c r="F75" s="223"/>
      <c r="G75" s="223"/>
      <c r="H75" s="224">
        <v>49</v>
      </c>
      <c r="I75" s="223">
        <f>H75</f>
        <v>49</v>
      </c>
      <c r="J75" s="223">
        <f>H75</f>
        <v>49</v>
      </c>
      <c r="K75" s="224">
        <v>49</v>
      </c>
      <c r="L75" s="223">
        <f>K75</f>
        <v>49</v>
      </c>
      <c r="M75" s="223">
        <f>K75</f>
        <v>49</v>
      </c>
      <c r="N75" s="224">
        <v>49</v>
      </c>
      <c r="O75" s="223">
        <f>N75</f>
        <v>49</v>
      </c>
      <c r="P75" s="223">
        <f>N75</f>
        <v>49</v>
      </c>
      <c r="Q75" s="224">
        <v>1275</v>
      </c>
      <c r="R75" s="223">
        <f>Q75</f>
        <v>1275</v>
      </c>
      <c r="S75" s="223">
        <f>Q75</f>
        <v>1275</v>
      </c>
      <c r="T75" s="238">
        <v>907</v>
      </c>
      <c r="U75" s="223">
        <f>T75</f>
        <v>907</v>
      </c>
      <c r="V75" s="223">
        <f>T75</f>
        <v>907</v>
      </c>
      <c r="W75" s="238"/>
      <c r="X75" s="223">
        <f>W75</f>
        <v>0</v>
      </c>
      <c r="Y75" s="223">
        <f>W75</f>
        <v>0</v>
      </c>
      <c r="Z75" s="238"/>
      <c r="AA75" s="223">
        <f>Z75</f>
        <v>0</v>
      </c>
      <c r="AB75" s="223">
        <f>Z75</f>
        <v>0</v>
      </c>
      <c r="AC75" s="238"/>
      <c r="AD75" s="172"/>
      <c r="AE75" s="141">
        <v>68</v>
      </c>
    </row>
    <row r="76" spans="1:31" s="141" customFormat="1" ht="15" customHeight="1">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c r="AB76" s="222"/>
      <c r="AC76" s="222"/>
      <c r="AD76" s="225"/>
    </row>
    <row r="77" spans="1:31" s="141" customFormat="1">
      <c r="A77" s="226" t="s">
        <v>36</v>
      </c>
      <c r="B77" s="227"/>
      <c r="C77" s="222"/>
      <c r="AD77" s="225"/>
    </row>
    <row r="78" spans="1:31" s="141" customFormat="1">
      <c r="A78" s="167" t="s">
        <v>26</v>
      </c>
      <c r="B78" s="160"/>
      <c r="C78" s="222"/>
      <c r="AD78" s="225"/>
    </row>
    <row r="79" spans="1:31" s="141" customFormat="1">
      <c r="A79" s="228">
        <f>VLOOKUP(B7,E88:T111,2,FALSE)</f>
        <v>0</v>
      </c>
      <c r="B79" s="229"/>
      <c r="C79" s="222"/>
      <c r="AD79" s="225"/>
    </row>
    <row r="80" spans="1:31" s="141" customFormat="1">
      <c r="A80" s="167" t="s">
        <v>100</v>
      </c>
      <c r="B80" s="160"/>
      <c r="C80" s="222"/>
      <c r="AD80" s="225"/>
    </row>
    <row r="81" spans="1:32" s="141" customFormat="1">
      <c r="A81" s="228">
        <f>VLOOKUP(B7,E88:T111,6,FALSE)</f>
        <v>0</v>
      </c>
      <c r="B81" s="230"/>
      <c r="C81" s="222"/>
      <c r="AD81" s="225"/>
    </row>
    <row r="82" spans="1:32" s="141" customFormat="1">
      <c r="A82" s="167" t="s">
        <v>37</v>
      </c>
      <c r="B82" s="160"/>
      <c r="C82" s="222"/>
      <c r="AD82" s="225"/>
    </row>
    <row r="83" spans="1:32" s="141" customFormat="1" ht="15" customHeight="1">
      <c r="A83" s="228">
        <f>VLOOKUP(B7,E88:T111,10,FALSE)</f>
        <v>0</v>
      </c>
      <c r="B83" s="231"/>
      <c r="C83" s="222"/>
      <c r="AD83" s="225"/>
    </row>
    <row r="84" spans="1:32">
      <c r="A84" s="167" t="s">
        <v>49</v>
      </c>
    </row>
    <row r="85" spans="1:32" ht="48.6" customHeight="1">
      <c r="A85" s="228">
        <f>VLOOKUP(B7,E88:T111,14,FALSE)</f>
        <v>0</v>
      </c>
      <c r="D85" s="325" t="s">
        <v>35</v>
      </c>
      <c r="E85" s="325"/>
      <c r="F85" s="325"/>
      <c r="G85" s="325"/>
      <c r="H85" s="222"/>
      <c r="I85" s="222"/>
      <c r="J85" s="222"/>
      <c r="K85" s="222"/>
      <c r="L85" s="222"/>
      <c r="M85" s="222"/>
      <c r="N85" s="222"/>
      <c r="O85" s="222"/>
      <c r="P85" s="222"/>
      <c r="Q85" s="222"/>
      <c r="R85" s="222"/>
      <c r="S85" s="222"/>
      <c r="T85" s="222"/>
      <c r="U85" s="222"/>
      <c r="V85" s="222"/>
      <c r="W85" s="222"/>
      <c r="X85" s="222"/>
      <c r="Y85" s="222"/>
      <c r="Z85" s="222"/>
      <c r="AA85" s="222"/>
      <c r="AB85" s="222"/>
      <c r="AC85" s="222"/>
    </row>
    <row r="86" spans="1:32">
      <c r="A86" s="232"/>
      <c r="D86" s="222"/>
      <c r="E86" s="222"/>
      <c r="F86" s="222"/>
      <c r="G86" s="222"/>
      <c r="H86" s="222"/>
      <c r="I86" s="222"/>
      <c r="J86" s="222"/>
      <c r="K86" s="222"/>
      <c r="L86" s="222"/>
      <c r="M86" s="222"/>
      <c r="N86" s="222"/>
      <c r="O86" s="222"/>
      <c r="P86" s="222"/>
      <c r="Q86" s="222"/>
      <c r="R86" s="222"/>
      <c r="S86" s="222"/>
      <c r="T86" s="222"/>
      <c r="U86" s="222"/>
      <c r="V86" s="222"/>
      <c r="W86" s="222"/>
      <c r="X86" s="222"/>
      <c r="Y86" s="222"/>
      <c r="Z86" s="222"/>
      <c r="AA86" s="222"/>
      <c r="AB86" s="222"/>
      <c r="AC86" s="222"/>
    </row>
    <row r="87" spans="1:32">
      <c r="A87" s="229"/>
      <c r="D87" s="222"/>
      <c r="E87" s="139"/>
      <c r="F87" s="326" t="s">
        <v>26</v>
      </c>
      <c r="G87" s="326"/>
      <c r="H87" s="326"/>
      <c r="I87" s="326"/>
      <c r="J87" s="326" t="s">
        <v>100</v>
      </c>
      <c r="K87" s="326"/>
      <c r="L87" s="326"/>
      <c r="M87" s="326"/>
      <c r="N87" s="326" t="s">
        <v>34</v>
      </c>
      <c r="O87" s="326"/>
      <c r="P87" s="326"/>
      <c r="Q87" s="326"/>
      <c r="R87" s="233"/>
      <c r="S87" s="233"/>
      <c r="T87" s="233"/>
      <c r="U87" s="233"/>
      <c r="V87" s="233"/>
      <c r="W87" s="233"/>
      <c r="X87" s="233"/>
      <c r="Y87" s="233"/>
      <c r="Z87" s="233"/>
      <c r="AA87" s="233"/>
      <c r="AB87" s="233"/>
      <c r="AC87" s="233"/>
      <c r="AD87" s="326" t="s">
        <v>49</v>
      </c>
      <c r="AE87" s="326"/>
      <c r="AF87" s="326"/>
    </row>
    <row r="88" spans="1:32">
      <c r="D88" s="222"/>
      <c r="E88" s="162">
        <v>40909</v>
      </c>
      <c r="F88" s="327"/>
      <c r="G88" s="327"/>
      <c r="H88" s="327"/>
      <c r="I88" s="327"/>
      <c r="J88" s="327"/>
      <c r="K88" s="327"/>
      <c r="L88" s="327"/>
      <c r="M88" s="327"/>
      <c r="N88" s="327"/>
      <c r="O88" s="327"/>
      <c r="P88" s="327"/>
      <c r="Q88" s="327"/>
      <c r="R88" s="328"/>
      <c r="S88" s="328"/>
      <c r="T88" s="328"/>
      <c r="AD88" s="139"/>
    </row>
    <row r="89" spans="1:32">
      <c r="D89" s="222"/>
      <c r="E89" s="162">
        <v>40940</v>
      </c>
      <c r="F89" s="327"/>
      <c r="G89" s="327"/>
      <c r="H89" s="327"/>
      <c r="I89" s="327"/>
      <c r="J89" s="327"/>
      <c r="K89" s="327"/>
      <c r="L89" s="327"/>
      <c r="M89" s="327"/>
      <c r="N89" s="327"/>
      <c r="O89" s="327"/>
      <c r="P89" s="327"/>
      <c r="Q89" s="327"/>
      <c r="R89" s="328"/>
      <c r="S89" s="328"/>
      <c r="T89" s="328"/>
      <c r="AD89" s="139"/>
    </row>
    <row r="90" spans="1:32">
      <c r="D90" s="222"/>
      <c r="E90" s="162">
        <v>40969</v>
      </c>
      <c r="F90" s="327"/>
      <c r="G90" s="327"/>
      <c r="H90" s="327"/>
      <c r="I90" s="327"/>
      <c r="J90" s="327"/>
      <c r="K90" s="327"/>
      <c r="L90" s="327"/>
      <c r="M90" s="327"/>
      <c r="N90" s="327"/>
      <c r="O90" s="327"/>
      <c r="P90" s="327"/>
      <c r="Q90" s="327"/>
      <c r="R90" s="328" t="s">
        <v>159</v>
      </c>
      <c r="S90" s="328"/>
      <c r="T90" s="328"/>
      <c r="AD90" s="139"/>
    </row>
    <row r="91" spans="1:32">
      <c r="D91" s="222"/>
      <c r="E91" s="162">
        <v>41000</v>
      </c>
      <c r="F91" s="327"/>
      <c r="G91" s="327"/>
      <c r="H91" s="327"/>
      <c r="I91" s="327"/>
      <c r="J91" s="327"/>
      <c r="K91" s="327"/>
      <c r="L91" s="327"/>
      <c r="M91" s="327"/>
      <c r="N91" s="327"/>
      <c r="O91" s="327"/>
      <c r="P91" s="327"/>
      <c r="Q91" s="327"/>
      <c r="R91" s="328"/>
      <c r="S91" s="328"/>
      <c r="T91" s="328"/>
      <c r="AD91" s="139"/>
    </row>
    <row r="92" spans="1:32">
      <c r="D92" s="222"/>
      <c r="E92" s="162">
        <v>41030</v>
      </c>
      <c r="F92" s="327"/>
      <c r="G92" s="327"/>
      <c r="H92" s="327"/>
      <c r="I92" s="327"/>
      <c r="J92" s="327"/>
      <c r="K92" s="327"/>
      <c r="L92" s="327"/>
      <c r="M92" s="327"/>
      <c r="N92" s="327"/>
      <c r="O92" s="327"/>
      <c r="P92" s="327"/>
      <c r="Q92" s="327"/>
      <c r="R92" s="328" t="s">
        <v>160</v>
      </c>
      <c r="S92" s="328"/>
      <c r="T92" s="328"/>
      <c r="AD92" s="139"/>
    </row>
    <row r="93" spans="1:32">
      <c r="D93" s="222"/>
      <c r="E93" s="162">
        <v>41061</v>
      </c>
      <c r="F93" s="327"/>
      <c r="G93" s="327"/>
      <c r="H93" s="327"/>
      <c r="I93" s="327"/>
      <c r="J93" s="327"/>
      <c r="K93" s="327"/>
      <c r="L93" s="327"/>
      <c r="M93" s="327"/>
      <c r="N93" s="327"/>
      <c r="O93" s="327"/>
      <c r="P93" s="327"/>
      <c r="Q93" s="327"/>
      <c r="R93" s="328" t="s">
        <v>161</v>
      </c>
      <c r="S93" s="328"/>
      <c r="T93" s="328"/>
      <c r="AD93" s="139"/>
    </row>
    <row r="94" spans="1:32">
      <c r="D94" s="222"/>
      <c r="E94" s="162">
        <v>41091</v>
      </c>
      <c r="F94" s="327"/>
      <c r="G94" s="327"/>
      <c r="H94" s="327"/>
      <c r="I94" s="327"/>
      <c r="J94" s="327"/>
      <c r="K94" s="327"/>
      <c r="L94" s="327"/>
      <c r="M94" s="327"/>
      <c r="N94" s="327"/>
      <c r="O94" s="327"/>
      <c r="P94" s="327"/>
      <c r="Q94" s="327"/>
      <c r="R94" s="328" t="s">
        <v>162</v>
      </c>
      <c r="S94" s="328"/>
      <c r="T94" s="328"/>
      <c r="AD94" s="139"/>
    </row>
    <row r="95" spans="1:32">
      <c r="D95" s="222"/>
      <c r="E95" s="162">
        <v>41122</v>
      </c>
      <c r="F95" s="327"/>
      <c r="G95" s="327"/>
      <c r="H95" s="327"/>
      <c r="I95" s="327"/>
      <c r="J95" s="327"/>
      <c r="K95" s="327"/>
      <c r="L95" s="327"/>
      <c r="M95" s="327"/>
      <c r="N95" s="327"/>
      <c r="O95" s="327"/>
      <c r="P95" s="327"/>
      <c r="Q95" s="327"/>
      <c r="R95" s="328"/>
      <c r="S95" s="328"/>
      <c r="T95" s="328"/>
      <c r="AD95" s="139"/>
    </row>
    <row r="96" spans="1:32">
      <c r="D96" s="234"/>
      <c r="E96" s="162">
        <v>41153</v>
      </c>
      <c r="F96" s="327"/>
      <c r="G96" s="327"/>
      <c r="H96" s="327"/>
      <c r="I96" s="327"/>
      <c r="J96" s="327"/>
      <c r="K96" s="327"/>
      <c r="L96" s="327"/>
      <c r="M96" s="327"/>
      <c r="N96" s="327"/>
      <c r="O96" s="327"/>
      <c r="P96" s="327"/>
      <c r="Q96" s="327"/>
      <c r="R96" s="328"/>
      <c r="S96" s="328"/>
      <c r="T96" s="328"/>
      <c r="AD96" s="139"/>
    </row>
    <row r="97" spans="4:30">
      <c r="D97" s="234"/>
      <c r="E97" s="162">
        <v>41183</v>
      </c>
      <c r="F97" s="327" t="s">
        <v>156</v>
      </c>
      <c r="G97" s="327"/>
      <c r="H97" s="327"/>
      <c r="I97" s="327"/>
      <c r="J97" s="327"/>
      <c r="K97" s="327"/>
      <c r="L97" s="327"/>
      <c r="M97" s="327"/>
      <c r="N97" s="327"/>
      <c r="O97" s="327"/>
      <c r="P97" s="327"/>
      <c r="Q97" s="327"/>
      <c r="R97" s="328"/>
      <c r="S97" s="328"/>
      <c r="T97" s="328"/>
      <c r="AD97" s="139"/>
    </row>
    <row r="98" spans="4:30" ht="102.75">
      <c r="D98" s="234"/>
      <c r="E98" s="162">
        <v>41214</v>
      </c>
      <c r="F98" s="240" t="s">
        <v>140</v>
      </c>
      <c r="G98" s="240"/>
      <c r="H98" s="240"/>
      <c r="I98" s="240"/>
      <c r="J98" s="327"/>
      <c r="K98" s="327"/>
      <c r="L98" s="327"/>
      <c r="M98" s="327"/>
      <c r="N98" s="327"/>
      <c r="O98" s="327"/>
      <c r="P98" s="327"/>
      <c r="Q98" s="327"/>
      <c r="R98" s="328" t="s">
        <v>163</v>
      </c>
      <c r="S98" s="328"/>
      <c r="T98" s="328"/>
      <c r="AD98" s="139"/>
    </row>
    <row r="99" spans="4:30">
      <c r="D99" s="234"/>
      <c r="E99" s="162">
        <v>41244</v>
      </c>
      <c r="F99" s="327" t="s">
        <v>142</v>
      </c>
      <c r="G99" s="327"/>
      <c r="H99" s="327"/>
      <c r="I99" s="327"/>
      <c r="J99" s="327"/>
      <c r="K99" s="327"/>
      <c r="L99" s="327"/>
      <c r="M99" s="327"/>
      <c r="N99" s="327"/>
      <c r="O99" s="327"/>
      <c r="P99" s="327"/>
      <c r="Q99" s="327"/>
      <c r="R99" s="328" t="s">
        <v>164</v>
      </c>
      <c r="S99" s="328"/>
      <c r="T99" s="328"/>
      <c r="AD99" s="139"/>
    </row>
    <row r="100" spans="4:30">
      <c r="E100" s="162">
        <v>41275</v>
      </c>
      <c r="F100" s="327"/>
      <c r="G100" s="327"/>
      <c r="H100" s="327"/>
      <c r="I100" s="327"/>
      <c r="J100" s="327"/>
      <c r="K100" s="327"/>
      <c r="L100" s="327"/>
      <c r="M100" s="327"/>
      <c r="N100" s="327"/>
      <c r="O100" s="327"/>
      <c r="P100" s="327"/>
      <c r="Q100" s="327"/>
      <c r="R100" s="328"/>
      <c r="S100" s="328"/>
      <c r="T100" s="328"/>
      <c r="AD100" s="139"/>
    </row>
    <row r="101" spans="4:30">
      <c r="E101" s="162">
        <v>41306</v>
      </c>
      <c r="F101" s="327"/>
      <c r="G101" s="327"/>
      <c r="H101" s="327"/>
      <c r="I101" s="327"/>
      <c r="J101" s="327"/>
      <c r="K101" s="327"/>
      <c r="L101" s="327"/>
      <c r="M101" s="327"/>
      <c r="N101" s="327"/>
      <c r="O101" s="327"/>
      <c r="P101" s="327"/>
      <c r="Q101" s="327"/>
      <c r="R101" s="328"/>
      <c r="S101" s="328"/>
      <c r="T101" s="328"/>
      <c r="AD101" s="139"/>
    </row>
    <row r="102" spans="4:30">
      <c r="E102" s="162">
        <v>41334</v>
      </c>
      <c r="F102" s="327" t="s">
        <v>230</v>
      </c>
      <c r="G102" s="327"/>
      <c r="H102" s="327"/>
      <c r="I102" s="327"/>
      <c r="J102" s="327"/>
      <c r="K102" s="327"/>
      <c r="L102" s="327"/>
      <c r="M102" s="327"/>
      <c r="N102" s="327"/>
      <c r="O102" s="327"/>
      <c r="P102" s="327"/>
      <c r="Q102" s="327"/>
      <c r="R102" s="328"/>
      <c r="S102" s="328"/>
      <c r="T102" s="328"/>
      <c r="AD102" s="139"/>
    </row>
    <row r="103" spans="4:30">
      <c r="E103" s="162">
        <v>41365</v>
      </c>
      <c r="F103" s="327"/>
      <c r="G103" s="327"/>
      <c r="H103" s="327"/>
      <c r="I103" s="327"/>
      <c r="J103" s="327"/>
      <c r="K103" s="327"/>
      <c r="L103" s="327"/>
      <c r="M103" s="327"/>
      <c r="N103" s="327"/>
      <c r="O103" s="327"/>
      <c r="P103" s="327"/>
      <c r="Q103" s="327"/>
      <c r="R103" s="328"/>
      <c r="S103" s="328"/>
      <c r="T103" s="328"/>
      <c r="AD103" s="139"/>
    </row>
    <row r="104" spans="4:30">
      <c r="E104" s="162">
        <v>41395</v>
      </c>
      <c r="F104" s="327"/>
      <c r="G104" s="327"/>
      <c r="H104" s="327"/>
      <c r="I104" s="327"/>
      <c r="J104" s="327"/>
      <c r="K104" s="327"/>
      <c r="L104" s="327"/>
      <c r="M104" s="327"/>
      <c r="N104" s="327"/>
      <c r="O104" s="327"/>
      <c r="P104" s="327"/>
      <c r="Q104" s="327"/>
      <c r="R104" s="328"/>
      <c r="S104" s="328"/>
      <c r="T104" s="328"/>
      <c r="AD104" s="139"/>
    </row>
    <row r="105" spans="4:30">
      <c r="E105" s="162">
        <v>41426</v>
      </c>
      <c r="F105" s="327"/>
      <c r="G105" s="327"/>
      <c r="H105" s="327"/>
      <c r="I105" s="327"/>
      <c r="J105" s="327"/>
      <c r="K105" s="327"/>
      <c r="L105" s="327"/>
      <c r="M105" s="327"/>
      <c r="N105" s="327"/>
      <c r="O105" s="327"/>
      <c r="P105" s="327"/>
      <c r="Q105" s="327"/>
      <c r="R105" s="328" t="s">
        <v>239</v>
      </c>
      <c r="S105" s="328"/>
      <c r="T105" s="328"/>
      <c r="AD105" s="139"/>
    </row>
    <row r="106" spans="4:30">
      <c r="E106" s="162">
        <v>41456</v>
      </c>
      <c r="F106" s="327"/>
      <c r="G106" s="327"/>
      <c r="H106" s="327"/>
      <c r="I106" s="327"/>
      <c r="J106" s="327"/>
      <c r="K106" s="327"/>
      <c r="L106" s="327"/>
      <c r="M106" s="327"/>
      <c r="N106" s="327"/>
      <c r="O106" s="327"/>
      <c r="P106" s="327"/>
      <c r="Q106" s="327"/>
      <c r="R106" s="337"/>
      <c r="S106" s="338"/>
      <c r="T106" s="339"/>
      <c r="AD106" s="139"/>
    </row>
    <row r="107" spans="4:30">
      <c r="E107" s="162">
        <v>41487</v>
      </c>
      <c r="F107" s="327"/>
      <c r="G107" s="327"/>
      <c r="H107" s="327"/>
      <c r="I107" s="327"/>
      <c r="J107" s="327"/>
      <c r="K107" s="327"/>
      <c r="L107" s="327"/>
      <c r="M107" s="327"/>
      <c r="N107" s="327"/>
      <c r="O107" s="327"/>
      <c r="P107" s="327"/>
      <c r="Q107" s="327"/>
      <c r="R107" s="328"/>
      <c r="S107" s="328"/>
      <c r="T107" s="328"/>
      <c r="AD107" s="139"/>
    </row>
    <row r="108" spans="4:30">
      <c r="E108" s="162">
        <v>41518</v>
      </c>
      <c r="F108" s="327"/>
      <c r="G108" s="327"/>
      <c r="H108" s="327"/>
      <c r="I108" s="327"/>
      <c r="J108" s="327"/>
      <c r="K108" s="327"/>
      <c r="L108" s="327"/>
      <c r="M108" s="327"/>
      <c r="N108" s="327"/>
      <c r="O108" s="327"/>
      <c r="P108" s="327"/>
      <c r="Q108" s="327"/>
      <c r="R108" s="328" t="s">
        <v>262</v>
      </c>
      <c r="S108" s="328"/>
      <c r="T108" s="328"/>
      <c r="AD108" s="139"/>
    </row>
    <row r="109" spans="4:30">
      <c r="E109" s="162">
        <v>41548</v>
      </c>
      <c r="F109" s="327"/>
      <c r="G109" s="327"/>
      <c r="H109" s="327"/>
      <c r="I109" s="327"/>
      <c r="J109" s="327"/>
      <c r="K109" s="327"/>
      <c r="L109" s="327"/>
      <c r="M109" s="327"/>
      <c r="N109" s="327"/>
      <c r="O109" s="327"/>
      <c r="P109" s="327"/>
      <c r="Q109" s="327"/>
      <c r="R109" s="328"/>
      <c r="S109" s="328"/>
      <c r="T109" s="328"/>
      <c r="AD109" s="139"/>
    </row>
    <row r="110" spans="4:30">
      <c r="E110" s="162">
        <v>41579</v>
      </c>
      <c r="F110" s="327"/>
      <c r="G110" s="327"/>
      <c r="H110" s="327"/>
      <c r="I110" s="327"/>
      <c r="J110" s="327"/>
      <c r="K110" s="327"/>
      <c r="L110" s="327"/>
      <c r="M110" s="327"/>
      <c r="N110" s="327"/>
      <c r="O110" s="327"/>
      <c r="P110" s="327"/>
      <c r="Q110" s="327"/>
      <c r="R110" s="328"/>
      <c r="S110" s="328"/>
      <c r="T110" s="328"/>
      <c r="AD110" s="139"/>
    </row>
    <row r="111" spans="4:30">
      <c r="E111" s="162">
        <v>41609</v>
      </c>
      <c r="F111" s="327"/>
      <c r="G111" s="327"/>
      <c r="H111" s="327"/>
      <c r="I111" s="327"/>
      <c r="J111" s="327"/>
      <c r="K111" s="327"/>
      <c r="L111" s="327"/>
      <c r="M111" s="327"/>
      <c r="N111" s="327"/>
      <c r="O111" s="327"/>
      <c r="P111" s="327"/>
      <c r="Q111" s="327"/>
      <c r="R111" s="328"/>
      <c r="S111" s="328"/>
      <c r="T111" s="328"/>
      <c r="AD111" s="139"/>
    </row>
  </sheetData>
  <sheetProtection password="F219" sheet="1" objects="1" scenarios="1"/>
  <customSheetViews>
    <customSheetView guid="{00D23E42-543D-436C-AA84-0A62465319D8}" scale="70" topLeftCell="A46">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1"/>
      <headerFooter alignWithMargins="0"/>
    </customSheetView>
    <customSheetView guid="{BE3D6E2B-609E-47D5-9384-D7369416F08A}" scale="70" topLeftCell="A7">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
      <headerFooter alignWithMargins="0"/>
    </customSheetView>
    <customSheetView guid="{12A302A7-2028-4631-BA49-7420546C5656}" scale="70" topLeftCell="A5">
      <pane xSplit="1" topLeftCell="S1" activePane="topRight" state="frozen"/>
      <selection pane="topRight" activeCell="AB48" sqref="AB48"/>
      <rowBreaks count="1" manualBreakCount="1">
        <brk id="64" max="1" man="1"/>
      </rowBreaks>
      <pageMargins left="0.5" right="0.5" top="0.25" bottom="0.25" header="0.5" footer="0.5"/>
      <pageSetup scale="99" orientation="portrait" r:id="rId3"/>
      <headerFooter alignWithMargins="0"/>
    </customSheetView>
    <customSheetView guid="{F6FB3C86-C705-4B66-AE7E-B8118E217282}" scale="70" topLeftCell="A3">
      <pane xSplit="1" topLeftCell="U1" activePane="topRight" state="frozen"/>
      <selection pane="topRight" activeCell="Z48" sqref="Z48"/>
      <rowBreaks count="1" manualBreakCount="1">
        <brk id="64" max="1" man="1"/>
      </rowBreaks>
      <pageMargins left="0.5" right="0.5" top="0.25" bottom="0.25" header="0.5" footer="0.5"/>
      <pageSetup scale="99" orientation="portrait" r:id="rId4"/>
      <headerFooter alignWithMargins="0"/>
    </customSheetView>
    <customSheetView guid="{FAFAB48A-F0C9-4E4E-9865-6B5A7EFA1DE3}" scale="70" topLeftCell="A12">
      <pane xSplit="1" topLeftCell="S1" activePane="topRight" state="frozen"/>
      <selection pane="topRight" activeCell="Y38" sqref="Y38"/>
      <rowBreaks count="1" manualBreakCount="1">
        <brk id="64" max="1" man="1"/>
      </rowBreaks>
      <pageMargins left="0.5" right="0.5" top="0.25" bottom="0.25" header="0.5" footer="0.5"/>
      <pageSetup scale="99" orientation="portrait" r:id="rId5"/>
      <headerFooter alignWithMargins="0"/>
    </customSheetView>
    <customSheetView guid="{906B59F4-57E3-44A2-8FFC-DC6E8BD2AF1F}" scale="70" topLeftCell="A4">
      <pane xSplit="1" topLeftCell="S1" activePane="topRight" state="frozen"/>
      <selection pane="topRight" activeCell="X32" sqref="X32:X39"/>
      <rowBreaks count="1" manualBreakCount="1">
        <brk id="64" max="1" man="1"/>
      </rowBreaks>
      <pageMargins left="0.5" right="0.5" top="0.25" bottom="0.25" header="0.5" footer="0.5"/>
      <pageSetup scale="99" orientation="portrait" r:id="rId6"/>
      <headerFooter alignWithMargins="0"/>
    </customSheetView>
    <customSheetView guid="{D600EF72-F8C3-4E28-AF35-04306816EC9A}" scale="70" topLeftCell="A22">
      <pane xSplit="1" topLeftCell="L1" activePane="topRight" state="frozen"/>
      <selection pane="topRight" activeCell="F49" sqref="F31:X49"/>
      <rowBreaks count="1" manualBreakCount="1">
        <brk id="64" max="1" man="1"/>
      </rowBreaks>
      <pageMargins left="0.5" right="0.5" top="0.25" bottom="0.25" header="0.5" footer="0.5"/>
      <pageSetup scale="99" orientation="portrait" r:id="rId7"/>
      <headerFooter alignWithMargins="0"/>
    </customSheetView>
    <customSheetView guid="{0E308286-4755-4646-9FAC-67091F8B0373}" scale="70" topLeftCell="A50">
      <pane xSplit="1" topLeftCell="R1" activePane="topRight" state="frozen"/>
      <selection pane="topRight" activeCell="X85" sqref="X85"/>
      <rowBreaks count="1" manualBreakCount="1">
        <brk id="64" max="1" man="1"/>
      </rowBreaks>
      <pageMargins left="0.5" right="0.5" top="0.25" bottom="0.25" header="0.5" footer="0.5"/>
      <pageSetup scale="99" orientation="portrait" r:id="rId8"/>
      <headerFooter alignWithMargins="0"/>
    </customSheetView>
    <customSheetView guid="{959722E8-F874-4857-A4F0-9FE9FF920D93}" scale="70" topLeftCell="A25">
      <pane xSplit="1" topLeftCell="B1" activePane="topRight" state="frozen"/>
      <selection pane="topRight" activeCell="B62" sqref="B62"/>
      <rowBreaks count="1" manualBreakCount="1">
        <brk id="64" max="1" man="1"/>
      </rowBreaks>
      <pageMargins left="0.5" right="0.5" top="0.25" bottom="0.25" header="0.5" footer="0.5"/>
      <pageSetup scale="99" orientation="portrait" r:id="rId9"/>
      <headerFooter alignWithMargins="0"/>
    </customSheetView>
    <customSheetView guid="{A1C77666-EE60-4CD7-ADF7-26F191645AF7}" scale="70" topLeftCell="A31">
      <pane xSplit="1" topLeftCell="P1" activePane="topRight" state="frozen"/>
      <selection pane="topRight" activeCell="U4" sqref="U1:U1048576"/>
      <rowBreaks count="1" manualBreakCount="1">
        <brk id="64" max="1" man="1"/>
      </rowBreaks>
      <pageMargins left="0.5" right="0.5" top="0.25" bottom="0.25" header="0.5" footer="0.5"/>
      <pageSetup scale="99" orientation="portrait" r:id="rId10"/>
      <headerFooter alignWithMargins="0"/>
    </customSheetView>
    <customSheetView guid="{1B126E91-5D7C-48F9-BBDD-0388BE9593D9}" scale="70" topLeftCell="A59">
      <pane xSplit="1" topLeftCell="J1" activePane="topRight" state="frozen"/>
      <selection pane="topRight" activeCell="T78" sqref="T78"/>
      <rowBreaks count="1" manualBreakCount="1">
        <brk id="64" max="1" man="1"/>
      </rowBreaks>
      <pageMargins left="0.5" right="0.5" top="0.25" bottom="0.25" header="0.5" footer="0.5"/>
      <pageSetup scale="99" orientation="portrait" r:id="rId11"/>
      <headerFooter alignWithMargins="0"/>
    </customSheetView>
    <customSheetView guid="{27AF950E-34D4-43EE-90A3-22B2AFD6D517}" scale="70">
      <pane xSplit="1" topLeftCell="J1" activePane="topRight" state="frozen"/>
      <selection pane="topRight" activeCell="V83" sqref="V83"/>
      <rowBreaks count="1" manualBreakCount="1">
        <brk id="64" max="1" man="1"/>
      </rowBreaks>
      <pageMargins left="0.5" right="0.5" top="0.25" bottom="0.25" header="0.5" footer="0.5"/>
      <pageSetup scale="99" orientation="portrait" r:id="rId12"/>
      <headerFooter alignWithMargins="0"/>
    </customSheetView>
    <customSheetView guid="{C83DBA27-DBEA-4CD5-9486-A93C389B7D9F}" scale="70">
      <pane xSplit="1" topLeftCell="N1" activePane="topRight" state="frozen"/>
      <selection pane="topRight" activeCell="B104" sqref="B104"/>
      <rowBreaks count="1" manualBreakCount="1">
        <brk id="64" max="1" man="1"/>
      </rowBreaks>
      <pageMargins left="0.5" right="0.5" top="0.25" bottom="0.25" header="0.5" footer="0.5"/>
      <pageSetup scale="99" orientation="portrait" r:id="rId13"/>
      <headerFooter alignWithMargins="0"/>
    </customSheetView>
    <customSheetView guid="{E9B595C0-77EB-4C88-8860-A07A7DB0399B}" scale="70" topLeftCell="A7">
      <pane xSplit="1" topLeftCell="J1" activePane="topRight" state="frozen"/>
      <selection pane="topRight" activeCell="A8" sqref="A8"/>
      <rowBreaks count="1" manualBreakCount="1">
        <brk id="64" max="1" man="1"/>
      </rowBreaks>
      <pageMargins left="0.5" right="0.5" top="0.25" bottom="0.25" header="0.5" footer="0.5"/>
      <pageSetup scale="99" orientation="portrait" r:id="rId14"/>
      <headerFooter alignWithMargins="0"/>
    </customSheetView>
    <customSheetView guid="{CB2601DD-81DA-4EEF-92E9-4B82A983E92F}"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5"/>
      <headerFooter alignWithMargins="0"/>
    </customSheetView>
    <customSheetView guid="{3B859112-1734-415C-A6AC-1274A5A54C33}" scale="70">
      <pane xSplit="1" topLeftCell="K1" activePane="topRight" state="frozen"/>
      <selection pane="topRight" activeCell="S43" sqref="S43"/>
      <rowBreaks count="1" manualBreakCount="1">
        <brk id="64" max="1" man="1"/>
      </rowBreaks>
      <pageMargins left="0.5" right="0.5" top="0.25" bottom="0.25" header="0.5" footer="0.5"/>
      <pageSetup scale="99" orientation="portrait" r:id="rId16"/>
      <headerFooter alignWithMargins="0"/>
    </customSheetView>
    <customSheetView guid="{B27B988B-7FE7-4E90-800C-F8C6DA9EBA91}" scale="70">
      <pane xSplit="1" topLeftCell="B1" activePane="topRight" state="frozen"/>
      <selection pane="topRight" activeCell="E3" sqref="E3"/>
      <rowBreaks count="1" manualBreakCount="1">
        <brk id="64" max="1" man="1"/>
      </rowBreaks>
      <pageMargins left="0.5" right="0.5" top="0.25" bottom="0.25" header="0.5" footer="0.5"/>
      <pageSetup scale="99" orientation="portrait" r:id="rId17"/>
      <headerFooter alignWithMargins="0"/>
    </customSheetView>
    <customSheetView guid="{E671AD56-0747-47C6-9FD6-DDF854F488F8}" scale="70">
      <pane xSplit="1" topLeftCell="B1" activePane="topRight" state="frozen"/>
      <selection pane="topRight" activeCell="B7" sqref="B7"/>
      <rowBreaks count="1" manualBreakCount="1">
        <brk id="64" max="1" man="1"/>
      </rowBreaks>
      <pageMargins left="0.5" right="0.5" top="0.25" bottom="0.25" header="0.5" footer="0.5"/>
      <pageSetup scale="99" orientation="portrait" r:id="rId18"/>
      <headerFooter alignWithMargins="0"/>
    </customSheetView>
    <customSheetView guid="{C1713935-D469-4301-97EE-854E3088DB00}" scale="70" topLeftCell="A7">
      <pane xSplit="1" topLeftCell="J1" activePane="topRight" state="frozen"/>
      <selection pane="topRight" activeCell="S37" sqref="S37"/>
      <rowBreaks count="1" manualBreakCount="1">
        <brk id="64" max="1" man="1"/>
      </rowBreaks>
      <pageMargins left="0.5" right="0.5" top="0.25" bottom="0.25" header="0.5" footer="0.5"/>
      <pageSetup scale="99" orientation="portrait" r:id="rId19"/>
      <headerFooter alignWithMargins="0"/>
    </customSheetView>
    <customSheetView guid="{5DFF565F-BA81-4E50-A562-AD999975AB83}" scale="70">
      <pane xSplit="1" topLeftCell="J1" activePane="topRight" state="frozen"/>
      <selection pane="topRight" activeCell="V83" sqref="V83"/>
      <rowBreaks count="1" manualBreakCount="1">
        <brk id="64" max="1" man="1"/>
      </rowBreaks>
      <pageMargins left="0.5" right="0.5" top="0.25" bottom="0.25" header="0.5" footer="0.5"/>
      <pageSetup scale="99" orientation="portrait" r:id="rId20"/>
      <headerFooter alignWithMargins="0"/>
    </customSheetView>
    <customSheetView guid="{B01B5E33-245B-40EB-A009-7C8850FFCABF}" scale="70" topLeftCell="A10">
      <pane xSplit="1" topLeftCell="P1" activePane="topRight" state="frozen"/>
      <selection pane="topRight" activeCell="U35" sqref="U35"/>
      <rowBreaks count="1" manualBreakCount="1">
        <brk id="64" max="1" man="1"/>
      </rowBreaks>
      <pageMargins left="0.5" right="0.5" top="0.25" bottom="0.25" header="0.5" footer="0.5"/>
      <pageSetup scale="99" orientation="portrait" r:id="rId21"/>
      <headerFooter alignWithMargins="0"/>
    </customSheetView>
    <customSheetView guid="{44FE27A4-BCF3-424E-9751-50FCAEF5ADEC}" scale="70" topLeftCell="A4">
      <pane xSplit="1" topLeftCell="M1" activePane="topRight" state="frozen"/>
      <selection pane="topRight" activeCell="R46" sqref="R46:X46"/>
      <rowBreaks count="1" manualBreakCount="1">
        <brk id="64" max="1" man="1"/>
      </rowBreaks>
      <pageMargins left="0.5" right="0.5" top="0.25" bottom="0.25" header="0.5" footer="0.5"/>
      <pageSetup scale="99" orientation="portrait" r:id="rId22"/>
      <headerFooter alignWithMargins="0"/>
    </customSheetView>
    <customSheetView guid="{D5BDB96B-69F0-4D1B-93E2-D9A52CF65BD4}" scale="70" topLeftCell="A3">
      <pane xSplit="1" topLeftCell="U1" activePane="topRight" state="frozen"/>
      <selection pane="topRight" activeCell="Z48" sqref="Z48"/>
      <rowBreaks count="1" manualBreakCount="1">
        <brk id="64" max="1" man="1"/>
      </rowBreaks>
      <pageMargins left="0.5" right="0.5" top="0.25" bottom="0.25" header="0.5" footer="0.5"/>
      <pageSetup scale="99" orientation="portrait" r:id="rId23"/>
      <headerFooter alignWithMargins="0"/>
    </customSheetView>
    <customSheetView guid="{CF610BCD-704F-411F-A65E-EFA33D00B85C}" scale="70" topLeftCell="A5">
      <pane xSplit="1" topLeftCell="S1" activePane="topRight" state="frozen"/>
      <selection pane="topRight" activeCell="AA38" sqref="AA38"/>
      <rowBreaks count="1" manualBreakCount="1">
        <brk id="64" max="1" man="1"/>
      </rowBreaks>
      <pageMargins left="0.5" right="0.5" top="0.25" bottom="0.25" header="0.5" footer="0.5"/>
      <pageSetup scale="99" orientation="portrait" r:id="rId24"/>
      <headerFooter alignWithMargins="0"/>
    </customSheetView>
    <customSheetView guid="{53921E1F-472A-4EBB-8ED2-B1728D33C14A}" scale="70" topLeftCell="A5">
      <pane xSplit="1" topLeftCell="S1" activePane="topRight" state="frozen"/>
      <selection pane="topRight" activeCell="AB48" sqref="AB48"/>
      <rowBreaks count="1" manualBreakCount="1">
        <brk id="64" max="1" man="1"/>
      </rowBreaks>
      <pageMargins left="0.5" right="0.5" top="0.25" bottom="0.25" header="0.5" footer="0.5"/>
      <pageSetup scale="99" orientation="portrait" r:id="rId25"/>
      <headerFooter alignWithMargins="0"/>
    </customSheetView>
    <customSheetView guid="{CF32BA39-C68F-4AC2-AE01-65D52DEB1291}" scale="70" topLeftCell="A5">
      <pane xSplit="1" topLeftCell="S1" activePane="topRight" state="frozen"/>
      <selection pane="topRight" activeCell="AB48" sqref="AB48"/>
      <rowBreaks count="1" manualBreakCount="1">
        <brk id="64" max="1" man="1"/>
      </rowBreaks>
      <pageMargins left="0.5" right="0.5" top="0.25" bottom="0.25" header="0.5" footer="0.5"/>
      <pageSetup scale="99" orientation="portrait" r:id="rId26"/>
      <headerFooter alignWithMargins="0"/>
    </customSheetView>
    <customSheetView guid="{31AF93E1-8CA4-4E17-B4A7-D8D38F96FDDB}" scale="70" topLeftCell="A7">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7"/>
      <headerFooter alignWithMargins="0"/>
    </customSheetView>
    <customSheetView guid="{4326A646-41C1-4C8C-9BBE-C00D4117E7D4}" scale="70" topLeftCell="A46">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8"/>
      <headerFooter alignWithMargins="0"/>
    </customSheetView>
    <customSheetView guid="{E9247C17-4601-4A8A-A970-8C31988E0A0E}" scale="70" topLeftCell="A46">
      <pane xSplit="1" topLeftCell="S1" activePane="topRight" state="frozen"/>
      <selection pane="topRight" activeCell="AB32" sqref="AB32:AB39"/>
      <rowBreaks count="1" manualBreakCount="1">
        <brk id="64" max="1" man="1"/>
      </rowBreaks>
      <pageMargins left="0.5" right="0.5" top="0.25" bottom="0.25" header="0.5" footer="0.5"/>
      <pageSetup scale="99" orientation="portrait" r:id="rId29"/>
      <headerFooter alignWithMargins="0"/>
    </customSheetView>
  </customSheetViews>
  <mergeCells count="101">
    <mergeCell ref="F111:I111"/>
    <mergeCell ref="J111:M111"/>
    <mergeCell ref="N111:Q111"/>
    <mergeCell ref="R111:T111"/>
    <mergeCell ref="F108:I108"/>
    <mergeCell ref="J108:M108"/>
    <mergeCell ref="N108:Q108"/>
    <mergeCell ref="R108:T108"/>
    <mergeCell ref="F109:I109"/>
    <mergeCell ref="J109:M109"/>
    <mergeCell ref="N109:Q109"/>
    <mergeCell ref="R109:T109"/>
    <mergeCell ref="F110:I110"/>
    <mergeCell ref="J110:M110"/>
    <mergeCell ref="N110:Q110"/>
    <mergeCell ref="R110:T110"/>
    <mergeCell ref="R107:T107"/>
    <mergeCell ref="F104:I104"/>
    <mergeCell ref="J104:M104"/>
    <mergeCell ref="N104:Q104"/>
    <mergeCell ref="R104:T104"/>
    <mergeCell ref="F105:I105"/>
    <mergeCell ref="J105:M105"/>
    <mergeCell ref="N105:Q105"/>
    <mergeCell ref="R105:T105"/>
    <mergeCell ref="R106:T106"/>
    <mergeCell ref="F106:I106"/>
    <mergeCell ref="J106:M106"/>
    <mergeCell ref="N106:Q106"/>
    <mergeCell ref="F107:I107"/>
    <mergeCell ref="J107:M107"/>
    <mergeCell ref="N107:Q107"/>
    <mergeCell ref="F101:I101"/>
    <mergeCell ref="J101:M101"/>
    <mergeCell ref="N101:Q101"/>
    <mergeCell ref="R101:T101"/>
    <mergeCell ref="F102:I102"/>
    <mergeCell ref="J102:M102"/>
    <mergeCell ref="N102:Q102"/>
    <mergeCell ref="R102:T102"/>
    <mergeCell ref="F103:I103"/>
    <mergeCell ref="J103:M103"/>
    <mergeCell ref="N103:Q103"/>
    <mergeCell ref="R103:T103"/>
    <mergeCell ref="J98:M98"/>
    <mergeCell ref="N98:Q98"/>
    <mergeCell ref="R98:T98"/>
    <mergeCell ref="F99:I99"/>
    <mergeCell ref="J99:M99"/>
    <mergeCell ref="N99:Q99"/>
    <mergeCell ref="R99:T99"/>
    <mergeCell ref="F100:I100"/>
    <mergeCell ref="J100:M100"/>
    <mergeCell ref="N100:Q100"/>
    <mergeCell ref="R100:T100"/>
    <mergeCell ref="F95:I95"/>
    <mergeCell ref="J95:M95"/>
    <mergeCell ref="N95:Q95"/>
    <mergeCell ref="R95:T95"/>
    <mergeCell ref="F96:I96"/>
    <mergeCell ref="J96:M96"/>
    <mergeCell ref="N96:Q96"/>
    <mergeCell ref="R96:T96"/>
    <mergeCell ref="F97:I97"/>
    <mergeCell ref="J97:M97"/>
    <mergeCell ref="N97:Q97"/>
    <mergeCell ref="R97:T97"/>
    <mergeCell ref="F92:I92"/>
    <mergeCell ref="J92:M92"/>
    <mergeCell ref="N92:Q92"/>
    <mergeCell ref="R92:T92"/>
    <mergeCell ref="F93:I93"/>
    <mergeCell ref="J93:M93"/>
    <mergeCell ref="N93:Q93"/>
    <mergeCell ref="R93:T93"/>
    <mergeCell ref="F94:I94"/>
    <mergeCell ref="J94:M94"/>
    <mergeCell ref="N94:Q94"/>
    <mergeCell ref="R94:T94"/>
    <mergeCell ref="F91:I91"/>
    <mergeCell ref="J91:M91"/>
    <mergeCell ref="N91:Q91"/>
    <mergeCell ref="R91:T91"/>
    <mergeCell ref="F88:I88"/>
    <mergeCell ref="J88:M88"/>
    <mergeCell ref="N88:Q88"/>
    <mergeCell ref="R88:T88"/>
    <mergeCell ref="F89:I89"/>
    <mergeCell ref="J89:M89"/>
    <mergeCell ref="N89:Q89"/>
    <mergeCell ref="R89:T89"/>
    <mergeCell ref="AD87:AF87"/>
    <mergeCell ref="F90:I90"/>
    <mergeCell ref="J90:M90"/>
    <mergeCell ref="N90:Q90"/>
    <mergeCell ref="R90:T90"/>
    <mergeCell ref="D1:F1"/>
    <mergeCell ref="D85:G85"/>
    <mergeCell ref="F87:I87"/>
    <mergeCell ref="J87:M87"/>
    <mergeCell ref="N87:Q87"/>
  </mergeCells>
  <dataValidations count="1">
    <dataValidation type="list" showInputMessage="1" showErrorMessage="1" sqref="B7">
      <formula1>$F$8:$AC$8</formula1>
    </dataValidation>
  </dataValidations>
  <pageMargins left="0.5" right="0.5" top="0.25" bottom="0.25" header="0.5" footer="0.5"/>
  <pageSetup scale="99" orientation="portrait" r:id="rId30"/>
  <headerFooter alignWithMargins="0"/>
  <rowBreaks count="1" manualBreakCount="1">
    <brk id="64" max="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40</vt:i4>
      </vt:variant>
    </vt:vector>
  </HeadingPairs>
  <TitlesOfParts>
    <vt:vector size="68" baseType="lpstr">
      <vt:lpstr>EmPower NY-Elec</vt:lpstr>
      <vt:lpstr>EmPower NY-Gas</vt:lpstr>
      <vt:lpstr>Home Perf w Energy Star-Elec</vt:lpstr>
      <vt:lpstr>Home Perf w Energy Star-Gas</vt:lpstr>
      <vt:lpstr>Assist. Home Perf w Energy-Elec</vt:lpstr>
      <vt:lpstr>Assist. Home Perf w Energy-Gas</vt:lpstr>
      <vt:lpstr>NY Energy Star Home-Elec</vt:lpstr>
      <vt:lpstr>NY Energy Star Home-Gas</vt:lpstr>
      <vt:lpstr>Asst. NY Energy Star Home-Elec</vt:lpstr>
      <vt:lpstr>Asst. NY Energy Star Home-Gas</vt:lpstr>
      <vt:lpstr>Statewide POS Lighting</vt:lpstr>
      <vt:lpstr>Master Metered Multifamily</vt:lpstr>
      <vt:lpstr>Multifamily Perf-Electric</vt:lpstr>
      <vt:lpstr>Low Inc Multifam Perf-Electric</vt:lpstr>
      <vt:lpstr>Multifam Perf-Gas</vt:lpstr>
      <vt:lpstr>Low Inc Multifam Perf-Gas</vt:lpstr>
      <vt:lpstr>Existing Facilities--Elec</vt:lpstr>
      <vt:lpstr>Existing Facilities-Gas</vt:lpstr>
      <vt:lpstr>Flex Tech</vt:lpstr>
      <vt:lpstr>Flex Tech-Gas</vt:lpstr>
      <vt:lpstr>IPEP Electric</vt:lpstr>
      <vt:lpstr>IPEP Gas</vt:lpstr>
      <vt:lpstr>New Cmml Bldg</vt:lpstr>
      <vt:lpstr>High Perf New Construction-Gas</vt:lpstr>
      <vt:lpstr>Agriculture</vt:lpstr>
      <vt:lpstr>Agriculture-Gas</vt:lpstr>
      <vt:lpstr>General Awareness</vt:lpstr>
      <vt:lpstr>Statewide &amp; Joint Evals</vt:lpstr>
      <vt:lpstr>'Agriculture-Gas'!January_2012</vt:lpstr>
      <vt:lpstr>'Assist. Home Perf w Energy-Gas'!January_2012</vt:lpstr>
      <vt:lpstr>'Asst. NY Energy Star Home-Gas'!January_2012</vt:lpstr>
      <vt:lpstr>'EmPower NY-Gas'!January_2012</vt:lpstr>
      <vt:lpstr>'Existing Facilities-Gas'!January_2012</vt:lpstr>
      <vt:lpstr>'Flex Tech-Gas'!January_2012</vt:lpstr>
      <vt:lpstr>'High Perf New Construction-Gas'!January_2012</vt:lpstr>
      <vt:lpstr>'Home Perf w Energy Star-Gas'!January_2012</vt:lpstr>
      <vt:lpstr>'IPEP Gas'!January_2012</vt:lpstr>
      <vt:lpstr>'Low Inc Multifam Perf-Electric'!January_2012</vt:lpstr>
      <vt:lpstr>'Master Metered Multifamily'!January_2012</vt:lpstr>
      <vt:lpstr>'Multifam Perf-Gas'!January_2012</vt:lpstr>
      <vt:lpstr>'NY Energy Star Home-Gas'!January_2012</vt:lpstr>
      <vt:lpstr>Agriculture!Print_Area</vt:lpstr>
      <vt:lpstr>'Agriculture-Gas'!Print_Area</vt:lpstr>
      <vt:lpstr>'Assist. Home Perf w Energy-Elec'!Print_Area</vt:lpstr>
      <vt:lpstr>'Assist. Home Perf w Energy-Gas'!Print_Area</vt:lpstr>
      <vt:lpstr>'Asst. NY Energy Star Home-Elec'!Print_Area</vt:lpstr>
      <vt:lpstr>'Asst. NY Energy Star Home-Gas'!Print_Area</vt:lpstr>
      <vt:lpstr>'EmPower NY-Elec'!Print_Area</vt:lpstr>
      <vt:lpstr>'EmPower NY-Gas'!Print_Area</vt:lpstr>
      <vt:lpstr>'Existing Facilities--Elec'!Print_Area</vt:lpstr>
      <vt:lpstr>'Existing Facilities-Gas'!Print_Area</vt:lpstr>
      <vt:lpstr>'Flex Tech'!Print_Area</vt:lpstr>
      <vt:lpstr>'Flex Tech-Gas'!Print_Area</vt:lpstr>
      <vt:lpstr>'General Awareness'!Print_Area</vt:lpstr>
      <vt:lpstr>'High Perf New Construction-Gas'!Print_Area</vt:lpstr>
      <vt:lpstr>'Home Perf w Energy Star-Elec'!Print_Area</vt:lpstr>
      <vt:lpstr>'Home Perf w Energy Star-Gas'!Print_Area</vt:lpstr>
      <vt:lpstr>'IPEP Electric'!Print_Area</vt:lpstr>
      <vt:lpstr>'IPEP Gas'!Print_Area</vt:lpstr>
      <vt:lpstr>'Low Inc Multifam Perf-Electric'!Print_Area</vt:lpstr>
      <vt:lpstr>'Low Inc Multifam Perf-Gas'!Print_Area</vt:lpstr>
      <vt:lpstr>'Master Metered Multifamily'!Print_Area</vt:lpstr>
      <vt:lpstr>'Multifam Perf-Gas'!Print_Area</vt:lpstr>
      <vt:lpstr>'Multifamily Perf-Electric'!Print_Area</vt:lpstr>
      <vt:lpstr>'New Cmml Bldg'!Print_Area</vt:lpstr>
      <vt:lpstr>'NY Energy Star Home-Elec'!Print_Area</vt:lpstr>
      <vt:lpstr>'NY Energy Star Home-Gas'!Print_Area</vt:lpstr>
      <vt:lpstr>'Statewide POS Lighting'!Print_Area</vt:lpstr>
    </vt:vector>
  </TitlesOfParts>
  <Company>NYSDPS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Kathryn Mammen</dc:creator>
  <cp:lastModifiedBy>x371uw</cp:lastModifiedBy>
  <cp:lastPrinted>2013-03-19T18:13:41Z</cp:lastPrinted>
  <dcterms:created xsi:type="dcterms:W3CDTF">2011-12-01T17:55:02Z</dcterms:created>
  <dcterms:modified xsi:type="dcterms:W3CDTF">2013-12-31T14:29:43Z</dcterms:modified>
</cp:coreProperties>
</file>